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9 IDEP 2025\120_28_3_Plan_de_Accion_2025\V4 plan accion Bogota Camina Segura\"/>
    </mc:Choice>
  </mc:AlternateContent>
  <xr:revisionPtr revIDLastSave="0" documentId="13_ncr:1_{F899CD41-4A1F-43A6-B8F8-96A73EF4C12D}" xr6:coauthVersionLast="47" xr6:coauthVersionMax="47" xr10:uidLastSave="{00000000-0000-0000-0000-000000000000}"/>
  <bookViews>
    <workbookView xWindow="-120" yWindow="-120" windowWidth="29040" windowHeight="15720" tabRatio="638" firstSheet="2" activeTab="2" xr2:uid="{00000000-000D-0000-FFFF-FFFF00000000}"/>
  </bookViews>
  <sheets>
    <sheet name="PP V0" sheetId="25" state="hidden" r:id="rId1"/>
    <sheet name="PP BCS V2" sheetId="26" state="hidden" r:id="rId2"/>
    <sheet name="BCS V4" sheetId="30" r:id="rId3"/>
    <sheet name="Hoja2" sheetId="29" state="hidden" r:id="rId4"/>
    <sheet name="PP BCS V1 (2)" sheetId="28" state="hidden" r:id="rId5"/>
    <sheet name="PP BCS V1" sheetId="27" state="hidden" r:id="rId6"/>
  </sheets>
  <externalReferences>
    <externalReference r:id="rId7"/>
    <externalReference r:id="rId8"/>
  </externalReferences>
  <definedNames>
    <definedName name="_xlnm.Print_Area" localSheetId="2">'BCS V4'!$A$1:$Z$69</definedName>
    <definedName name="_xlnm.Print_Area" localSheetId="5">'PP BCS V1'!$A$1:$Z$69</definedName>
    <definedName name="_xlnm.Print_Area" localSheetId="4">'PP BCS V1 (2)'!$A$1:$Y$50</definedName>
    <definedName name="_xlnm.Print_Area" localSheetId="1">'PP BCS V2'!$A$1:$Z$47</definedName>
    <definedName name="_xlnm.Print_Area" localSheetId="0">'PP V0'!$A$1:$Y$66</definedName>
    <definedName name="listas">[1]listas!$C$1:$C$8</definedName>
    <definedName name="modalidad" localSheetId="2">#REF!</definedName>
    <definedName name="modalidad" localSheetId="5">#REF!</definedName>
    <definedName name="modalidad" localSheetId="4">#REF!</definedName>
    <definedName name="modalidad" localSheetId="1">#REF!</definedName>
    <definedName name="modalidad" localSheetId="0">#REF!</definedName>
    <definedName name="modalidad">#REF!</definedName>
    <definedName name="otro" localSheetId="2">#REF!</definedName>
    <definedName name="otro" localSheetId="5">#REF!</definedName>
    <definedName name="otro" localSheetId="4">#REF!</definedName>
    <definedName name="otro" localSheetId="1">#REF!</definedName>
    <definedName name="otro" localSheetId="0">#REF!</definedName>
    <definedName name="otro">#REF!</definedName>
    <definedName name="_xlnm.Print_Titles" localSheetId="2">'BCS V4'!$1:$11</definedName>
    <definedName name="_xlnm.Print_Titles" localSheetId="5">'PP BCS V1'!$1:$11</definedName>
    <definedName name="_xlnm.Print_Titles" localSheetId="4">'PP BCS V1 (2)'!$1:$11</definedName>
    <definedName name="_xlnm.Print_Titles" localSheetId="1">'PP BCS V2'!$1:$11</definedName>
    <definedName name="_xlnm.Print_Titles" localSheetId="0">'PP V0'!$1:$12</definedName>
  </definedNames>
  <calcPr calcId="191029"/>
  <pivotCaches>
    <pivotCache cacheId="8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W47" i="30" l="1"/>
  <c r="W33" i="30"/>
  <c r="W27" i="30"/>
  <c r="P65" i="30"/>
  <c r="Q65" i="30"/>
  <c r="R65" i="30"/>
  <c r="O65" i="30"/>
  <c r="O64" i="30"/>
  <c r="P64" i="30"/>
  <c r="Q64" i="30"/>
  <c r="R64" i="30"/>
  <c r="T65" i="30"/>
  <c r="U65" i="30"/>
  <c r="V65" i="30"/>
  <c r="T64" i="30"/>
  <c r="U64" i="30"/>
  <c r="V64" i="30"/>
  <c r="S65" i="30"/>
  <c r="S64" i="30"/>
  <c r="V50" i="30"/>
  <c r="V51" i="30"/>
  <c r="V52" i="30"/>
  <c r="V55" i="30" s="1"/>
  <c r="V53" i="30"/>
  <c r="V54" i="30"/>
  <c r="V47" i="30"/>
  <c r="S47" i="30"/>
  <c r="V27" i="30"/>
  <c r="R27" i="30"/>
  <c r="N51" i="30"/>
  <c r="S45" i="30"/>
  <c r="P55" i="30"/>
  <c r="Q55" i="30"/>
  <c r="R55" i="30"/>
  <c r="S55" i="30"/>
  <c r="T55" i="30"/>
  <c r="U55" i="30"/>
  <c r="O55" i="30"/>
  <c r="W61" i="30"/>
  <c r="X61" i="30"/>
  <c r="Y61" i="30"/>
  <c r="Z61" i="30"/>
  <c r="R61" i="30"/>
  <c r="W51" i="30"/>
  <c r="X51" i="30"/>
  <c r="Y51" i="30"/>
  <c r="Z51" i="30" l="1"/>
  <c r="R44" i="30"/>
  <c r="R43" i="30"/>
  <c r="S62" i="30"/>
  <c r="S63" i="30" s="1"/>
  <c r="U62" i="30" l="1"/>
  <c r="U63" i="30" s="1"/>
  <c r="T62" i="30"/>
  <c r="T63" i="30" s="1"/>
  <c r="O62" i="30"/>
  <c r="O63" i="30" s="1"/>
  <c r="V61" i="30"/>
  <c r="W58" i="30"/>
  <c r="X58" i="30"/>
  <c r="Y58" i="30"/>
  <c r="W59" i="30"/>
  <c r="X59" i="30"/>
  <c r="Y59" i="30"/>
  <c r="W60" i="30"/>
  <c r="X60" i="30"/>
  <c r="Y60" i="30"/>
  <c r="Z67" i="30"/>
  <c r="N66" i="30"/>
  <c r="Q62" i="30"/>
  <c r="Q63" i="30" s="1"/>
  <c r="P62" i="30"/>
  <c r="P63" i="30" s="1"/>
  <c r="M62" i="30"/>
  <c r="M63" i="30" s="1"/>
  <c r="L62" i="30"/>
  <c r="L63" i="30" s="1"/>
  <c r="N61" i="30"/>
  <c r="V60" i="30"/>
  <c r="R60" i="30"/>
  <c r="N60" i="30"/>
  <c r="V59" i="30"/>
  <c r="R59" i="30"/>
  <c r="N59" i="30"/>
  <c r="Z58" i="30"/>
  <c r="V58" i="30"/>
  <c r="N58" i="30"/>
  <c r="Y57" i="30"/>
  <c r="X57" i="30"/>
  <c r="V57" i="30"/>
  <c r="U56" i="30"/>
  <c r="T56" i="30"/>
  <c r="S56" i="30"/>
  <c r="Q56" i="30"/>
  <c r="P56" i="30"/>
  <c r="O56" i="30"/>
  <c r="M55" i="30"/>
  <c r="M56" i="30" s="1"/>
  <c r="L55" i="30"/>
  <c r="L56" i="30" s="1"/>
  <c r="K55" i="30"/>
  <c r="K56" i="30" s="1"/>
  <c r="Y54" i="30"/>
  <c r="X54" i="30"/>
  <c r="W54" i="30"/>
  <c r="N54" i="30"/>
  <c r="Y53" i="30"/>
  <c r="X53" i="30"/>
  <c r="W53" i="30"/>
  <c r="N53" i="30"/>
  <c r="Y52" i="30"/>
  <c r="X52" i="30"/>
  <c r="W52" i="30"/>
  <c r="R52" i="30"/>
  <c r="N52" i="30"/>
  <c r="Y50" i="30"/>
  <c r="X50" i="30"/>
  <c r="W50" i="30"/>
  <c r="R50" i="30"/>
  <c r="N50" i="30"/>
  <c r="Y49" i="30"/>
  <c r="X49" i="30"/>
  <c r="W49" i="30"/>
  <c r="V49" i="30"/>
  <c r="R49" i="30"/>
  <c r="N49" i="30"/>
  <c r="Y48" i="30"/>
  <c r="X48" i="30"/>
  <c r="W48" i="30"/>
  <c r="V48" i="30"/>
  <c r="R48" i="30"/>
  <c r="N48" i="30"/>
  <c r="M46" i="30"/>
  <c r="U45" i="30"/>
  <c r="U46" i="30" s="1"/>
  <c r="T45" i="30"/>
  <c r="T46" i="30" s="1"/>
  <c r="S46" i="30"/>
  <c r="Q45" i="30"/>
  <c r="Q46" i="30" s="1"/>
  <c r="P45" i="30"/>
  <c r="P46" i="30" s="1"/>
  <c r="O45" i="30"/>
  <c r="O46" i="30" s="1"/>
  <c r="M45" i="30"/>
  <c r="L45" i="30"/>
  <c r="L46" i="30" s="1"/>
  <c r="K45" i="30"/>
  <c r="K46" i="30" s="1"/>
  <c r="Y44" i="30"/>
  <c r="X44" i="30"/>
  <c r="W44" i="30"/>
  <c r="V44" i="30"/>
  <c r="V45" i="30" s="1"/>
  <c r="V46" i="30" s="1"/>
  <c r="R45" i="30"/>
  <c r="R46" i="30" s="1"/>
  <c r="N44" i="30"/>
  <c r="Y43" i="30"/>
  <c r="X43" i="30"/>
  <c r="W43" i="30"/>
  <c r="V43" i="30"/>
  <c r="N43" i="30"/>
  <c r="V41" i="30"/>
  <c r="V42" i="30" s="1"/>
  <c r="U41" i="30"/>
  <c r="U42" i="30" s="1"/>
  <c r="T41" i="30"/>
  <c r="T42" i="30" s="1"/>
  <c r="S41" i="30"/>
  <c r="S42" i="30" s="1"/>
  <c r="Q41" i="30"/>
  <c r="Q42" i="30" s="1"/>
  <c r="P41" i="30"/>
  <c r="P42" i="30" s="1"/>
  <c r="O41" i="30"/>
  <c r="O42" i="30" s="1"/>
  <c r="M41" i="30"/>
  <c r="M42" i="30" s="1"/>
  <c r="L41" i="30"/>
  <c r="L42" i="30" s="1"/>
  <c r="K41" i="30"/>
  <c r="K42" i="30" s="1"/>
  <c r="Y40" i="30"/>
  <c r="X40" i="30"/>
  <c r="W40" i="30"/>
  <c r="R40" i="30"/>
  <c r="N40" i="30"/>
  <c r="Y39" i="30"/>
  <c r="X39" i="30"/>
  <c r="W39" i="30"/>
  <c r="R39" i="30"/>
  <c r="N39" i="30"/>
  <c r="U37" i="30"/>
  <c r="U38" i="30" s="1"/>
  <c r="T37" i="30"/>
  <c r="T38" i="30" s="1"/>
  <c r="S37" i="30"/>
  <c r="S38" i="30" s="1"/>
  <c r="Q37" i="30"/>
  <c r="Q38" i="30" s="1"/>
  <c r="P37" i="30"/>
  <c r="P38" i="30" s="1"/>
  <c r="O37" i="30"/>
  <c r="O38" i="30" s="1"/>
  <c r="M37" i="30"/>
  <c r="M38" i="30" s="1"/>
  <c r="L37" i="30"/>
  <c r="L38" i="30" s="1"/>
  <c r="K37" i="30"/>
  <c r="K38" i="30" s="1"/>
  <c r="Y36" i="30"/>
  <c r="X36" i="30"/>
  <c r="W36" i="30"/>
  <c r="R36" i="30"/>
  <c r="N36" i="30"/>
  <c r="Y35" i="30"/>
  <c r="X35" i="30"/>
  <c r="W35" i="30"/>
  <c r="V35" i="30"/>
  <c r="R35" i="30"/>
  <c r="N35" i="30"/>
  <c r="Y34" i="30"/>
  <c r="X34" i="30"/>
  <c r="W34" i="30"/>
  <c r="V34" i="30"/>
  <c r="R34" i="30"/>
  <c r="N34" i="30"/>
  <c r="U32" i="30"/>
  <c r="T32" i="30"/>
  <c r="S32" i="30"/>
  <c r="Q32" i="30"/>
  <c r="P32" i="30"/>
  <c r="O32" i="30"/>
  <c r="M32" i="30"/>
  <c r="L32" i="30"/>
  <c r="K32" i="30"/>
  <c r="Y31" i="30"/>
  <c r="X31" i="30"/>
  <c r="W31" i="30"/>
  <c r="V31" i="30"/>
  <c r="R31" i="30"/>
  <c r="N31" i="30"/>
  <c r="Y30" i="30"/>
  <c r="X30" i="30"/>
  <c r="W30" i="30"/>
  <c r="V30" i="30"/>
  <c r="R30" i="30"/>
  <c r="N30" i="30"/>
  <c r="U29" i="30"/>
  <c r="T29" i="30"/>
  <c r="S29" i="30"/>
  <c r="Q29" i="30"/>
  <c r="P29" i="30"/>
  <c r="O29" i="30"/>
  <c r="M29" i="30"/>
  <c r="L29" i="30"/>
  <c r="K29" i="30"/>
  <c r="Y28" i="30"/>
  <c r="X28" i="30"/>
  <c r="W28" i="30"/>
  <c r="V28" i="30"/>
  <c r="R28" i="30"/>
  <c r="N28" i="30"/>
  <c r="Y27" i="30"/>
  <c r="X27" i="30"/>
  <c r="Z27" i="30"/>
  <c r="N27" i="30"/>
  <c r="U26" i="30"/>
  <c r="T26" i="30"/>
  <c r="S26" i="30"/>
  <c r="Q26" i="30"/>
  <c r="P26" i="30"/>
  <c r="O26" i="30"/>
  <c r="M26" i="30"/>
  <c r="L26" i="30"/>
  <c r="K26" i="30"/>
  <c r="Y25" i="30"/>
  <c r="X25" i="30"/>
  <c r="W25" i="30"/>
  <c r="V25" i="30"/>
  <c r="R25" i="30"/>
  <c r="N25" i="30"/>
  <c r="Y24" i="30"/>
  <c r="X24" i="30"/>
  <c r="W24" i="30"/>
  <c r="V24" i="30"/>
  <c r="R24" i="30"/>
  <c r="N24" i="30"/>
  <c r="U23" i="30"/>
  <c r="T23" i="30"/>
  <c r="S23" i="30"/>
  <c r="Q23" i="30"/>
  <c r="P23" i="30"/>
  <c r="O23" i="30"/>
  <c r="M23" i="30"/>
  <c r="L23" i="30"/>
  <c r="K23" i="30"/>
  <c r="Y22" i="30"/>
  <c r="X22" i="30"/>
  <c r="W22" i="30"/>
  <c r="V22" i="30"/>
  <c r="R22" i="30"/>
  <c r="N22" i="30"/>
  <c r="Y21" i="30"/>
  <c r="X21" i="30"/>
  <c r="W21" i="30"/>
  <c r="V21" i="30"/>
  <c r="R21" i="30"/>
  <c r="N21" i="30"/>
  <c r="U20" i="30"/>
  <c r="T20" i="30"/>
  <c r="S20" i="30"/>
  <c r="Q20" i="30"/>
  <c r="P20" i="30"/>
  <c r="O20" i="30"/>
  <c r="M20" i="30"/>
  <c r="L20" i="30"/>
  <c r="K20" i="30"/>
  <c r="Y19" i="30"/>
  <c r="X19" i="30"/>
  <c r="W19" i="30"/>
  <c r="V19" i="30"/>
  <c r="R19" i="30"/>
  <c r="N19" i="30"/>
  <c r="Y18" i="30"/>
  <c r="X18" i="30"/>
  <c r="X20" i="30" s="1"/>
  <c r="W18" i="30"/>
  <c r="V18" i="30"/>
  <c r="R18" i="30"/>
  <c r="N18" i="30"/>
  <c r="U17" i="30"/>
  <c r="T17" i="30"/>
  <c r="S17" i="30"/>
  <c r="Q17" i="30"/>
  <c r="P17" i="30"/>
  <c r="O17" i="30"/>
  <c r="M17" i="30"/>
  <c r="L17" i="30"/>
  <c r="K17" i="30"/>
  <c r="Y16" i="30"/>
  <c r="X16" i="30"/>
  <c r="W16" i="30"/>
  <c r="V16" i="30"/>
  <c r="R16" i="30"/>
  <c r="N16" i="30"/>
  <c r="Y15" i="30"/>
  <c r="X15" i="30"/>
  <c r="W15" i="30"/>
  <c r="Z15" i="30" s="1"/>
  <c r="V15" i="30"/>
  <c r="R15" i="30"/>
  <c r="N15" i="30"/>
  <c r="U14" i="30"/>
  <c r="T14" i="30"/>
  <c r="S14" i="30"/>
  <c r="Q14" i="30"/>
  <c r="P14" i="30"/>
  <c r="O14" i="30"/>
  <c r="M14" i="30"/>
  <c r="L14" i="30"/>
  <c r="K14" i="30"/>
  <c r="Y13" i="30"/>
  <c r="X13" i="30"/>
  <c r="W13" i="30"/>
  <c r="V13" i="30"/>
  <c r="R13" i="30"/>
  <c r="N13" i="30"/>
  <c r="Y12" i="30"/>
  <c r="X12" i="30"/>
  <c r="W12" i="30"/>
  <c r="V12" i="30"/>
  <c r="R12" i="30"/>
  <c r="N12" i="30"/>
  <c r="Z40" i="30" l="1"/>
  <c r="Z21" i="30"/>
  <c r="Z54" i="30"/>
  <c r="Y62" i="30"/>
  <c r="Z52" i="30"/>
  <c r="V62" i="30"/>
  <c r="V63" i="30" s="1"/>
  <c r="X41" i="30"/>
  <c r="X42" i="30" s="1"/>
  <c r="Z31" i="30"/>
  <c r="R23" i="30"/>
  <c r="X26" i="30"/>
  <c r="V23" i="30"/>
  <c r="M33" i="30"/>
  <c r="M47" i="30" s="1"/>
  <c r="Y26" i="30"/>
  <c r="N26" i="30"/>
  <c r="T33" i="30"/>
  <c r="T47" i="30" s="1"/>
  <c r="X23" i="30"/>
  <c r="Y45" i="30"/>
  <c r="Y46" i="30" s="1"/>
  <c r="R62" i="30"/>
  <c r="R63" i="30" s="1"/>
  <c r="V20" i="30"/>
  <c r="Y23" i="30"/>
  <c r="V32" i="30"/>
  <c r="Z13" i="30"/>
  <c r="W62" i="30"/>
  <c r="W63" i="30" s="1"/>
  <c r="N37" i="30"/>
  <c r="N38" i="30" s="1"/>
  <c r="Z25" i="30"/>
  <c r="S33" i="30"/>
  <c r="W20" i="30"/>
  <c r="Z19" i="30"/>
  <c r="R17" i="30"/>
  <c r="N14" i="30"/>
  <c r="Z35" i="30"/>
  <c r="Y55" i="30"/>
  <c r="Y56" i="30" s="1"/>
  <c r="U33" i="30"/>
  <c r="U47" i="30" s="1"/>
  <c r="L64" i="30"/>
  <c r="Z49" i="30"/>
  <c r="V17" i="30"/>
  <c r="Y20" i="30"/>
  <c r="W32" i="30"/>
  <c r="Z36" i="30"/>
  <c r="Z59" i="30"/>
  <c r="K33" i="30"/>
  <c r="K47" i="30" s="1"/>
  <c r="R29" i="30"/>
  <c r="X17" i="30"/>
  <c r="V29" i="30"/>
  <c r="Y32" i="30"/>
  <c r="N41" i="30"/>
  <c r="N42" i="30" s="1"/>
  <c r="N20" i="30"/>
  <c r="V14" i="30"/>
  <c r="N32" i="30"/>
  <c r="Y37" i="30"/>
  <c r="Y38" i="30" s="1"/>
  <c r="R41" i="30"/>
  <c r="R42" i="30" s="1"/>
  <c r="N45" i="30"/>
  <c r="N46" i="30" s="1"/>
  <c r="M64" i="30"/>
  <c r="N57" i="30"/>
  <c r="N62" i="30" s="1"/>
  <c r="N63" i="30" s="1"/>
  <c r="R14" i="30"/>
  <c r="W14" i="30"/>
  <c r="X14" i="30"/>
  <c r="V26" i="30"/>
  <c r="X29" i="30"/>
  <c r="W41" i="30"/>
  <c r="W42" i="30" s="1"/>
  <c r="V56" i="30"/>
  <c r="X32" i="30"/>
  <c r="Y17" i="30"/>
  <c r="Y14" i="30"/>
  <c r="W26" i="30"/>
  <c r="Y29" i="30"/>
  <c r="W55" i="30"/>
  <c r="W56" i="30" s="1"/>
  <c r="Z53" i="30"/>
  <c r="X62" i="30"/>
  <c r="X63" i="30" s="1"/>
  <c r="L33" i="30"/>
  <c r="Z44" i="30"/>
  <c r="Z48" i="30"/>
  <c r="Z50" i="30"/>
  <c r="O33" i="30"/>
  <c r="O47" i="30" s="1"/>
  <c r="P33" i="30"/>
  <c r="P47" i="30" s="1"/>
  <c r="Z18" i="30"/>
  <c r="Z24" i="30"/>
  <c r="Z26" i="30" s="1"/>
  <c r="Z30" i="30"/>
  <c r="Z32" i="30" s="1"/>
  <c r="N55" i="30"/>
  <c r="N56" i="30" s="1"/>
  <c r="K62" i="30"/>
  <c r="K63" i="30" s="1"/>
  <c r="K64" i="30" s="1"/>
  <c r="Q33" i="30"/>
  <c r="Q47" i="30" s="1"/>
  <c r="Z34" i="30"/>
  <c r="X37" i="30"/>
  <c r="X38" i="30" s="1"/>
  <c r="W37" i="30"/>
  <c r="W38" i="30" s="1"/>
  <c r="Z39" i="30"/>
  <c r="Z41" i="30" s="1"/>
  <c r="Z42" i="30" s="1"/>
  <c r="Z12" i="30"/>
  <c r="R20" i="30"/>
  <c r="R26" i="30"/>
  <c r="R32" i="30"/>
  <c r="W17" i="30"/>
  <c r="W23" i="30"/>
  <c r="W29" i="30"/>
  <c r="Z16" i="30"/>
  <c r="Z17" i="30" s="1"/>
  <c r="Z22" i="30"/>
  <c r="Z23" i="30" s="1"/>
  <c r="Z28" i="30"/>
  <c r="Z29" i="30" s="1"/>
  <c r="R37" i="30"/>
  <c r="R38" i="30" s="1"/>
  <c r="W45" i="30"/>
  <c r="W46" i="30" s="1"/>
  <c r="N17" i="30"/>
  <c r="N23" i="30"/>
  <c r="N29" i="30"/>
  <c r="V37" i="30"/>
  <c r="V38" i="30" s="1"/>
  <c r="X45" i="30"/>
  <c r="X46" i="30" s="1"/>
  <c r="R56" i="30"/>
  <c r="Z60" i="30"/>
  <c r="Y63" i="30"/>
  <c r="Y64" i="30" s="1"/>
  <c r="L47" i="30"/>
  <c r="Y41" i="30"/>
  <c r="Y42" i="30" s="1"/>
  <c r="Z43" i="30"/>
  <c r="X55" i="30"/>
  <c r="X56" i="30" s="1"/>
  <c r="Z57" i="30"/>
  <c r="U28" i="28"/>
  <c r="U29" i="28"/>
  <c r="U30" i="28"/>
  <c r="Q37" i="28"/>
  <c r="Q38" i="28"/>
  <c r="Y48" i="28"/>
  <c r="M47" i="28"/>
  <c r="X44" i="28"/>
  <c r="W44" i="28"/>
  <c r="V44" i="28"/>
  <c r="U44" i="28"/>
  <c r="Q44" i="28"/>
  <c r="M44" i="28"/>
  <c r="X43" i="28"/>
  <c r="W43" i="28"/>
  <c r="V43" i="28"/>
  <c r="U43" i="28"/>
  <c r="Q43" i="28"/>
  <c r="M43" i="28"/>
  <c r="X42" i="28"/>
  <c r="W42" i="28"/>
  <c r="V42" i="28"/>
  <c r="U42" i="28"/>
  <c r="Q42" i="28"/>
  <c r="M42" i="28"/>
  <c r="X41" i="28"/>
  <c r="W41" i="28"/>
  <c r="V41" i="28"/>
  <c r="U41" i="28"/>
  <c r="Q41" i="28"/>
  <c r="M41" i="28"/>
  <c r="X40" i="28"/>
  <c r="W40" i="28"/>
  <c r="V40" i="28"/>
  <c r="U40" i="28"/>
  <c r="Q40" i="28"/>
  <c r="M40" i="28"/>
  <c r="X39" i="28"/>
  <c r="W39" i="28"/>
  <c r="U39" i="28"/>
  <c r="Q39" i="28"/>
  <c r="J39" i="28"/>
  <c r="X38" i="28"/>
  <c r="W38" i="28"/>
  <c r="V38" i="28"/>
  <c r="U38" i="28"/>
  <c r="M38" i="28"/>
  <c r="X37" i="28"/>
  <c r="W37" i="28"/>
  <c r="V37" i="28"/>
  <c r="U37" i="28"/>
  <c r="M37" i="28"/>
  <c r="X36" i="28"/>
  <c r="W36" i="28"/>
  <c r="V36" i="28"/>
  <c r="U36" i="28"/>
  <c r="Q36" i="28"/>
  <c r="M36" i="28"/>
  <c r="X35" i="28"/>
  <c r="W35" i="28"/>
  <c r="V35" i="28"/>
  <c r="U35" i="28"/>
  <c r="Q35" i="28"/>
  <c r="M35" i="28"/>
  <c r="X34" i="28"/>
  <c r="W34" i="28"/>
  <c r="V34" i="28"/>
  <c r="U34" i="28"/>
  <c r="Q34" i="28"/>
  <c r="M34" i="28"/>
  <c r="X33" i="28"/>
  <c r="W33" i="28"/>
  <c r="V33" i="28"/>
  <c r="U33" i="28"/>
  <c r="Q33" i="28"/>
  <c r="M33" i="28"/>
  <c r="X32" i="28"/>
  <c r="W32" i="28"/>
  <c r="V32" i="28"/>
  <c r="U32" i="28"/>
  <c r="Q32" i="28"/>
  <c r="M32" i="28"/>
  <c r="X31" i="28"/>
  <c r="W31" i="28"/>
  <c r="V31" i="28"/>
  <c r="U31" i="28"/>
  <c r="Q31" i="28"/>
  <c r="M31" i="28"/>
  <c r="X30" i="28"/>
  <c r="W30" i="28"/>
  <c r="V30" i="28"/>
  <c r="Q30" i="28"/>
  <c r="M30" i="28"/>
  <c r="X29" i="28"/>
  <c r="W29" i="28"/>
  <c r="V29" i="28"/>
  <c r="Q29" i="28"/>
  <c r="M29" i="28"/>
  <c r="X28" i="28"/>
  <c r="W28" i="28"/>
  <c r="V28" i="28"/>
  <c r="Q28" i="28"/>
  <c r="M28" i="28"/>
  <c r="X27" i="28"/>
  <c r="W27" i="28"/>
  <c r="V27" i="28"/>
  <c r="U27" i="28"/>
  <c r="Q27" i="28"/>
  <c r="M27" i="28"/>
  <c r="X26" i="28"/>
  <c r="W26" i="28"/>
  <c r="V26" i="28"/>
  <c r="U26" i="28"/>
  <c r="Q26" i="28"/>
  <c r="M26" i="28"/>
  <c r="X25" i="28"/>
  <c r="W25" i="28"/>
  <c r="V25" i="28"/>
  <c r="U25" i="28"/>
  <c r="Q25" i="28"/>
  <c r="M25" i="28"/>
  <c r="X24" i="28"/>
  <c r="W24" i="28"/>
  <c r="V24" i="28"/>
  <c r="U24" i="28"/>
  <c r="Q24" i="28"/>
  <c r="M24" i="28"/>
  <c r="X23" i="28"/>
  <c r="W23" i="28"/>
  <c r="V23" i="28"/>
  <c r="U23" i="28"/>
  <c r="Q23" i="28"/>
  <c r="M23" i="28"/>
  <c r="X22" i="28"/>
  <c r="W22" i="28"/>
  <c r="V22" i="28"/>
  <c r="U22" i="28"/>
  <c r="Q22" i="28"/>
  <c r="M22" i="28"/>
  <c r="X21" i="28"/>
  <c r="W21" i="28"/>
  <c r="V21" i="28"/>
  <c r="U21" i="28"/>
  <c r="Q21" i="28"/>
  <c r="M21" i="28"/>
  <c r="X20" i="28"/>
  <c r="W20" i="28"/>
  <c r="V20" i="28"/>
  <c r="U20" i="28"/>
  <c r="Q20" i="28"/>
  <c r="M20" i="28"/>
  <c r="X19" i="28"/>
  <c r="W19" i="28"/>
  <c r="V19" i="28"/>
  <c r="U19" i="28"/>
  <c r="Q19" i="28"/>
  <c r="M19" i="28"/>
  <c r="X18" i="28"/>
  <c r="W18" i="28"/>
  <c r="V18" i="28"/>
  <c r="U18" i="28"/>
  <c r="Q18" i="28"/>
  <c r="M18" i="28"/>
  <c r="X17" i="28"/>
  <c r="W17" i="28"/>
  <c r="V17" i="28"/>
  <c r="U17" i="28"/>
  <c r="Q17" i="28"/>
  <c r="M17" i="28"/>
  <c r="X16" i="28"/>
  <c r="W16" i="28"/>
  <c r="V16" i="28"/>
  <c r="U16" i="28"/>
  <c r="Q16" i="28"/>
  <c r="M16" i="28"/>
  <c r="X15" i="28"/>
  <c r="W15" i="28"/>
  <c r="V15" i="28"/>
  <c r="U15" i="28"/>
  <c r="Q15" i="28"/>
  <c r="M15" i="28"/>
  <c r="X14" i="28"/>
  <c r="W14" i="28"/>
  <c r="V14" i="28"/>
  <c r="U14" i="28"/>
  <c r="Q14" i="28"/>
  <c r="M14" i="28"/>
  <c r="X13" i="28"/>
  <c r="W13" i="28"/>
  <c r="V13" i="28"/>
  <c r="U13" i="28"/>
  <c r="Q13" i="28"/>
  <c r="M13" i="28"/>
  <c r="X12" i="28"/>
  <c r="W12" i="28"/>
  <c r="V12" i="28"/>
  <c r="U12" i="28"/>
  <c r="Q12" i="28"/>
  <c r="M12" i="28"/>
  <c r="L65" i="30" l="1"/>
  <c r="Z14" i="30"/>
  <c r="Y33" i="30"/>
  <c r="Y47" i="30" s="1"/>
  <c r="Y65" i="30" s="1"/>
  <c r="W64" i="30"/>
  <c r="Z55" i="30"/>
  <c r="Z56" i="30" s="1"/>
  <c r="Z37" i="30"/>
  <c r="Z38" i="30" s="1"/>
  <c r="Z20" i="30"/>
  <c r="Z33" i="30" s="1"/>
  <c r="R33" i="30"/>
  <c r="R47" i="30" s="1"/>
  <c r="V33" i="30"/>
  <c r="K65" i="30"/>
  <c r="N33" i="30"/>
  <c r="N47" i="30" s="1"/>
  <c r="X33" i="30"/>
  <c r="X47" i="30" s="1"/>
  <c r="M65" i="30"/>
  <c r="N64" i="30"/>
  <c r="Z45" i="30"/>
  <c r="Z46" i="30" s="1"/>
  <c r="Z62" i="30"/>
  <c r="Z63" i="30" s="1"/>
  <c r="X64" i="30"/>
  <c r="Y25" i="28"/>
  <c r="Y30" i="28"/>
  <c r="Y29" i="28"/>
  <c r="Y12" i="28"/>
  <c r="Y14" i="28"/>
  <c r="Y16" i="28"/>
  <c r="Y13" i="28"/>
  <c r="Y18" i="28"/>
  <c r="M39" i="28"/>
  <c r="V39" i="28"/>
  <c r="Y36" i="28"/>
  <c r="Y21" i="28"/>
  <c r="Y24" i="28"/>
  <c r="Y19" i="28"/>
  <c r="Y40" i="28"/>
  <c r="Y44" i="28"/>
  <c r="Y43" i="28"/>
  <c r="Y26" i="28"/>
  <c r="Y32" i="28"/>
  <c r="Y41" i="28"/>
  <c r="Y23" i="28"/>
  <c r="Y34" i="28"/>
  <c r="Y38" i="28"/>
  <c r="Y17" i="28"/>
  <c r="Y27" i="28"/>
  <c r="J45" i="28"/>
  <c r="Y42" i="28"/>
  <c r="Y20" i="28"/>
  <c r="Y22" i="28"/>
  <c r="Y33" i="28"/>
  <c r="Y35" i="28"/>
  <c r="Y37" i="28"/>
  <c r="K45" i="28"/>
  <c r="K46" i="28" s="1"/>
  <c r="N45" i="28"/>
  <c r="S45" i="28"/>
  <c r="S46" i="28" s="1"/>
  <c r="T45" i="28"/>
  <c r="L45" i="28"/>
  <c r="R45" i="28"/>
  <c r="Y28" i="28"/>
  <c r="Y31" i="28"/>
  <c r="Y15" i="28"/>
  <c r="V60" i="27"/>
  <c r="V61" i="27"/>
  <c r="R58" i="27"/>
  <c r="R59" i="27"/>
  <c r="R60" i="27"/>
  <c r="R61" i="27"/>
  <c r="W44" i="27"/>
  <c r="Z64" i="30" l="1"/>
  <c r="W65" i="30"/>
  <c r="N65" i="30"/>
  <c r="O66" i="30" s="1"/>
  <c r="X65" i="30"/>
  <c r="Z47" i="30"/>
  <c r="Z65" i="30" s="1"/>
  <c r="L46" i="28"/>
  <c r="R46" i="28"/>
  <c r="T46" i="28"/>
  <c r="V45" i="28"/>
  <c r="J46" i="28"/>
  <c r="X45" i="28"/>
  <c r="X46" i="28" s="1"/>
  <c r="P45" i="28"/>
  <c r="P46" i="28" s="1"/>
  <c r="N46" i="28"/>
  <c r="Y39" i="28"/>
  <c r="O45" i="28"/>
  <c r="O46" i="28" s="1"/>
  <c r="Q45" i="28"/>
  <c r="Q46" i="28" s="1"/>
  <c r="M45" i="28"/>
  <c r="W45" i="28"/>
  <c r="U45" i="28"/>
  <c r="U46" i="28" s="1"/>
  <c r="W13" i="27"/>
  <c r="X13" i="27"/>
  <c r="Y13" i="27"/>
  <c r="X12" i="27"/>
  <c r="Y12" i="27"/>
  <c r="X51" i="27"/>
  <c r="X52" i="27"/>
  <c r="X53" i="27"/>
  <c r="X60" i="27"/>
  <c r="Y60" i="27"/>
  <c r="X61" i="27"/>
  <c r="Y61" i="27"/>
  <c r="N57" i="27"/>
  <c r="N58" i="27"/>
  <c r="N59" i="27"/>
  <c r="N60" i="27"/>
  <c r="N61" i="27"/>
  <c r="L62" i="27"/>
  <c r="M62" i="27"/>
  <c r="W61" i="27"/>
  <c r="W60" i="27"/>
  <c r="K56" i="27"/>
  <c r="N56" i="27" s="1"/>
  <c r="N62" i="27" l="1"/>
  <c r="Z13" i="27"/>
  <c r="V46" i="28"/>
  <c r="M46" i="28"/>
  <c r="N47" i="28" s="1"/>
  <c r="Y45" i="28"/>
  <c r="Y46" i="28" s="1"/>
  <c r="W46" i="28"/>
  <c r="K62" i="27"/>
  <c r="Z60" i="27"/>
  <c r="Z61" i="27"/>
  <c r="L54" i="27"/>
  <c r="M54" i="27"/>
  <c r="K54" i="27"/>
  <c r="N66" i="27" l="1"/>
  <c r="U32" i="27"/>
  <c r="T32" i="27"/>
  <c r="S32" i="27"/>
  <c r="Q32" i="27"/>
  <c r="P32" i="27"/>
  <c r="O32" i="27"/>
  <c r="M32" i="27"/>
  <c r="L32" i="27"/>
  <c r="K32" i="27"/>
  <c r="Y31" i="27"/>
  <c r="X31" i="27"/>
  <c r="W31" i="27"/>
  <c r="V31" i="27"/>
  <c r="R31" i="27"/>
  <c r="N31" i="27"/>
  <c r="Y30" i="27"/>
  <c r="X30" i="27"/>
  <c r="W30" i="27"/>
  <c r="V30" i="27"/>
  <c r="R30" i="27"/>
  <c r="R32" i="27" s="1"/>
  <c r="N30" i="27"/>
  <c r="U29" i="27"/>
  <c r="T29" i="27"/>
  <c r="S29" i="27"/>
  <c r="Q29" i="27"/>
  <c r="P29" i="27"/>
  <c r="O29" i="27"/>
  <c r="M29" i="27"/>
  <c r="L29" i="27"/>
  <c r="K29" i="27"/>
  <c r="Y28" i="27"/>
  <c r="X28" i="27"/>
  <c r="W28" i="27"/>
  <c r="V28" i="27"/>
  <c r="R28" i="27"/>
  <c r="N28" i="27"/>
  <c r="Y27" i="27"/>
  <c r="X27" i="27"/>
  <c r="W27" i="27"/>
  <c r="V27" i="27"/>
  <c r="R27" i="27"/>
  <c r="N27" i="27"/>
  <c r="U26" i="27"/>
  <c r="T26" i="27"/>
  <c r="S26" i="27"/>
  <c r="Q26" i="27"/>
  <c r="P26" i="27"/>
  <c r="O26" i="27"/>
  <c r="M26" i="27"/>
  <c r="L26" i="27"/>
  <c r="K26" i="27"/>
  <c r="Y25" i="27"/>
  <c r="X25" i="27"/>
  <c r="W25" i="27"/>
  <c r="V25" i="27"/>
  <c r="R25" i="27"/>
  <c r="N25" i="27"/>
  <c r="Y24" i="27"/>
  <c r="X24" i="27"/>
  <c r="W24" i="27"/>
  <c r="V24" i="27"/>
  <c r="R24" i="27"/>
  <c r="N24" i="27"/>
  <c r="U23" i="27"/>
  <c r="T23" i="27"/>
  <c r="S23" i="27"/>
  <c r="Q23" i="27"/>
  <c r="P23" i="27"/>
  <c r="O23" i="27"/>
  <c r="M23" i="27"/>
  <c r="L23" i="27"/>
  <c r="K23" i="27"/>
  <c r="Y22" i="27"/>
  <c r="X22" i="27"/>
  <c r="W22" i="27"/>
  <c r="Z22" i="27" s="1"/>
  <c r="V22" i="27"/>
  <c r="R22" i="27"/>
  <c r="N22" i="27"/>
  <c r="Y21" i="27"/>
  <c r="X21" i="27"/>
  <c r="W21" i="27"/>
  <c r="V21" i="27"/>
  <c r="R21" i="27"/>
  <c r="N21" i="27"/>
  <c r="U20" i="27"/>
  <c r="T20" i="27"/>
  <c r="S20" i="27"/>
  <c r="Q20" i="27"/>
  <c r="P20" i="27"/>
  <c r="O20" i="27"/>
  <c r="M20" i="27"/>
  <c r="L20" i="27"/>
  <c r="K20" i="27"/>
  <c r="Y19" i="27"/>
  <c r="X19" i="27"/>
  <c r="W19" i="27"/>
  <c r="V19" i="27"/>
  <c r="R19" i="27"/>
  <c r="N19" i="27"/>
  <c r="Y18" i="27"/>
  <c r="X18" i="27"/>
  <c r="W18" i="27"/>
  <c r="V18" i="27"/>
  <c r="V20" i="27" s="1"/>
  <c r="R18" i="27"/>
  <c r="N18" i="27"/>
  <c r="U17" i="27"/>
  <c r="T17" i="27"/>
  <c r="S17" i="27"/>
  <c r="Q17" i="27"/>
  <c r="P17" i="27"/>
  <c r="O17" i="27"/>
  <c r="M17" i="27"/>
  <c r="L17" i="27"/>
  <c r="K17" i="27"/>
  <c r="Y16" i="27"/>
  <c r="X16" i="27"/>
  <c r="W16" i="27"/>
  <c r="V16" i="27"/>
  <c r="R16" i="27"/>
  <c r="N16" i="27"/>
  <c r="Y15" i="27"/>
  <c r="X15" i="27"/>
  <c r="W15" i="27"/>
  <c r="V15" i="27"/>
  <c r="R15" i="27"/>
  <c r="N15" i="27"/>
  <c r="N17" i="27" s="1"/>
  <c r="Y32" i="27" l="1"/>
  <c r="V29" i="27"/>
  <c r="Y20" i="27"/>
  <c r="Y29" i="27"/>
  <c r="W17" i="27"/>
  <c r="W29" i="27"/>
  <c r="N26" i="27"/>
  <c r="Z21" i="27"/>
  <c r="Z23" i="27" s="1"/>
  <c r="V26" i="27"/>
  <c r="X20" i="27"/>
  <c r="R26" i="27"/>
  <c r="Z25" i="27"/>
  <c r="R23" i="27"/>
  <c r="V23" i="27"/>
  <c r="Y17" i="27"/>
  <c r="N29" i="27"/>
  <c r="X23" i="27"/>
  <c r="X32" i="27"/>
  <c r="Z16" i="27"/>
  <c r="Z28" i="27"/>
  <c r="Z18" i="27"/>
  <c r="N23" i="27"/>
  <c r="X29" i="27"/>
  <c r="Z30" i="27"/>
  <c r="W26" i="27"/>
  <c r="X17" i="27"/>
  <c r="N20" i="27"/>
  <c r="X26" i="27"/>
  <c r="Z27" i="27"/>
  <c r="N32" i="27"/>
  <c r="Z15" i="27"/>
  <c r="R20" i="27"/>
  <c r="W23" i="27"/>
  <c r="Y26" i="27"/>
  <c r="V32" i="27"/>
  <c r="Z19" i="27"/>
  <c r="Z24" i="27"/>
  <c r="Z31" i="27"/>
  <c r="R17" i="27"/>
  <c r="V17" i="27"/>
  <c r="W20" i="27"/>
  <c r="Y23" i="27"/>
  <c r="R29" i="27"/>
  <c r="W32" i="27"/>
  <c r="T54" i="27"/>
  <c r="V53" i="27"/>
  <c r="V52" i="27"/>
  <c r="W52" i="27"/>
  <c r="Y52" i="27"/>
  <c r="W53" i="27"/>
  <c r="Y53" i="27"/>
  <c r="N52" i="27"/>
  <c r="N53" i="27"/>
  <c r="Z29" i="27" l="1"/>
  <c r="Z32" i="27"/>
  <c r="Z26" i="27"/>
  <c r="Z17" i="27"/>
  <c r="Z20" i="27"/>
  <c r="Z53" i="27"/>
  <c r="Z52" i="27"/>
  <c r="Z67" i="27" l="1"/>
  <c r="U62" i="27"/>
  <c r="U63" i="27" s="1"/>
  <c r="T62" i="27"/>
  <c r="T63" i="27" s="1"/>
  <c r="S62" i="27"/>
  <c r="S63" i="27" s="1"/>
  <c r="Q62" i="27"/>
  <c r="Q63" i="27" s="1"/>
  <c r="P62" i="27"/>
  <c r="P63" i="27" s="1"/>
  <c r="M63" i="27"/>
  <c r="L63" i="27"/>
  <c r="K63" i="27"/>
  <c r="Y59" i="27"/>
  <c r="X59" i="27"/>
  <c r="W59" i="27"/>
  <c r="V59" i="27"/>
  <c r="Y58" i="27"/>
  <c r="X58" i="27"/>
  <c r="W58" i="27"/>
  <c r="V58" i="27"/>
  <c r="Y57" i="27"/>
  <c r="X57" i="27"/>
  <c r="W57" i="27"/>
  <c r="V57" i="27"/>
  <c r="R57" i="27"/>
  <c r="Y56" i="27"/>
  <c r="Y62" i="27" s="1"/>
  <c r="X56" i="27"/>
  <c r="X62" i="27" s="1"/>
  <c r="W56" i="27"/>
  <c r="V56" i="27"/>
  <c r="R56" i="27"/>
  <c r="U54" i="27"/>
  <c r="U55" i="27" s="1"/>
  <c r="T55" i="27"/>
  <c r="S54" i="27"/>
  <c r="S55" i="27" s="1"/>
  <c r="Q54" i="27"/>
  <c r="Q55" i="27" s="1"/>
  <c r="P54" i="27"/>
  <c r="P55" i="27" s="1"/>
  <c r="O54" i="27"/>
  <c r="O55" i="27" s="1"/>
  <c r="M55" i="27"/>
  <c r="L55" i="27"/>
  <c r="K55" i="27"/>
  <c r="Y51" i="27"/>
  <c r="W51" i="27"/>
  <c r="V51" i="27"/>
  <c r="R51" i="27"/>
  <c r="N51" i="27"/>
  <c r="Y50" i="27"/>
  <c r="X50" i="27"/>
  <c r="W50" i="27"/>
  <c r="V50" i="27"/>
  <c r="R50" i="27"/>
  <c r="N50" i="27"/>
  <c r="Y49" i="27"/>
  <c r="X49" i="27"/>
  <c r="W49" i="27"/>
  <c r="V49" i="27"/>
  <c r="R49" i="27"/>
  <c r="N49" i="27"/>
  <c r="Y48" i="27"/>
  <c r="X48" i="27"/>
  <c r="W48" i="27"/>
  <c r="V48" i="27"/>
  <c r="R48" i="27"/>
  <c r="N48" i="27"/>
  <c r="U45" i="27"/>
  <c r="U46" i="27" s="1"/>
  <c r="T45" i="27"/>
  <c r="T46" i="27" s="1"/>
  <c r="S45" i="27"/>
  <c r="S46" i="27" s="1"/>
  <c r="Q45" i="27"/>
  <c r="Q46" i="27" s="1"/>
  <c r="P45" i="27"/>
  <c r="P46" i="27" s="1"/>
  <c r="O45" i="27"/>
  <c r="O46" i="27" s="1"/>
  <c r="M45" i="27"/>
  <c r="M46" i="27" s="1"/>
  <c r="L45" i="27"/>
  <c r="L46" i="27" s="1"/>
  <c r="K45" i="27"/>
  <c r="K46" i="27" s="1"/>
  <c r="Y44" i="27"/>
  <c r="X44" i="27"/>
  <c r="V44" i="27"/>
  <c r="R44" i="27"/>
  <c r="N44" i="27"/>
  <c r="Y43" i="27"/>
  <c r="X43" i="27"/>
  <c r="W43" i="27"/>
  <c r="V43" i="27"/>
  <c r="R43" i="27"/>
  <c r="N43" i="27"/>
  <c r="V41" i="27"/>
  <c r="V42" i="27" s="1"/>
  <c r="U41" i="27"/>
  <c r="U42" i="27" s="1"/>
  <c r="T41" i="27"/>
  <c r="T42" i="27" s="1"/>
  <c r="S41" i="27"/>
  <c r="S42" i="27" s="1"/>
  <c r="Q41" i="27"/>
  <c r="Q42" i="27" s="1"/>
  <c r="P41" i="27"/>
  <c r="P42" i="27" s="1"/>
  <c r="O41" i="27"/>
  <c r="O42" i="27" s="1"/>
  <c r="M41" i="27"/>
  <c r="M42" i="27" s="1"/>
  <c r="L41" i="27"/>
  <c r="L42" i="27" s="1"/>
  <c r="K41" i="27"/>
  <c r="K42" i="27" s="1"/>
  <c r="Y40" i="27"/>
  <c r="X40" i="27"/>
  <c r="W40" i="27"/>
  <c r="R40" i="27"/>
  <c r="N40" i="27"/>
  <c r="Y39" i="27"/>
  <c r="X39" i="27"/>
  <c r="W39" i="27"/>
  <c r="R39" i="27"/>
  <c r="N39" i="27"/>
  <c r="U37" i="27"/>
  <c r="U38" i="27" s="1"/>
  <c r="T37" i="27"/>
  <c r="T38" i="27" s="1"/>
  <c r="S37" i="27"/>
  <c r="S38" i="27" s="1"/>
  <c r="Q37" i="27"/>
  <c r="Q38" i="27" s="1"/>
  <c r="P37" i="27"/>
  <c r="P38" i="27" s="1"/>
  <c r="O37" i="27"/>
  <c r="O38" i="27" s="1"/>
  <c r="M37" i="27"/>
  <c r="M38" i="27" s="1"/>
  <c r="L37" i="27"/>
  <c r="L38" i="27" s="1"/>
  <c r="Y36" i="27"/>
  <c r="X36" i="27"/>
  <c r="W36" i="27"/>
  <c r="R36" i="27"/>
  <c r="N36" i="27"/>
  <c r="Y35" i="27"/>
  <c r="X35" i="27"/>
  <c r="V35" i="27"/>
  <c r="R35" i="27"/>
  <c r="N35" i="27"/>
  <c r="Y34" i="27"/>
  <c r="X34" i="27"/>
  <c r="W34" i="27"/>
  <c r="V34" i="27"/>
  <c r="R34" i="27"/>
  <c r="N34" i="27"/>
  <c r="U14" i="27"/>
  <c r="U33" i="27" s="1"/>
  <c r="T14" i="27"/>
  <c r="T33" i="27" s="1"/>
  <c r="Q14" i="27"/>
  <c r="P14" i="27"/>
  <c r="P33" i="27" s="1"/>
  <c r="O14" i="27"/>
  <c r="O33" i="27" s="1"/>
  <c r="M14" i="27"/>
  <c r="M33" i="27" s="1"/>
  <c r="L14" i="27"/>
  <c r="L33" i="27" s="1"/>
  <c r="K14" i="27"/>
  <c r="K33" i="27" s="1"/>
  <c r="V13" i="27"/>
  <c r="R13" i="27"/>
  <c r="N13" i="27"/>
  <c r="R12" i="27"/>
  <c r="N12" i="27"/>
  <c r="O36" i="26"/>
  <c r="V26" i="26"/>
  <c r="V25" i="26"/>
  <c r="V45" i="27" l="1"/>
  <c r="V46" i="27" s="1"/>
  <c r="Z49" i="27"/>
  <c r="W62" i="27"/>
  <c r="W63" i="27" s="1"/>
  <c r="Z57" i="27"/>
  <c r="Q33" i="27"/>
  <c r="Q47" i="27" s="1"/>
  <c r="N54" i="27"/>
  <c r="X54" i="27"/>
  <c r="X55" i="27" s="1"/>
  <c r="X41" i="27"/>
  <c r="X42" i="27" s="1"/>
  <c r="R14" i="27"/>
  <c r="R33" i="27" s="1"/>
  <c r="N14" i="27"/>
  <c r="N33" i="27" s="1"/>
  <c r="Z58" i="27"/>
  <c r="L64" i="27"/>
  <c r="M64" i="27"/>
  <c r="Z36" i="27"/>
  <c r="N45" i="27"/>
  <c r="N46" i="27" s="1"/>
  <c r="X63" i="27"/>
  <c r="Z44" i="27"/>
  <c r="Z48" i="27"/>
  <c r="Z59" i="27"/>
  <c r="R37" i="27"/>
  <c r="R38" i="27" s="1"/>
  <c r="P47" i="27"/>
  <c r="X14" i="27"/>
  <c r="X33" i="27" s="1"/>
  <c r="V62" i="27"/>
  <c r="V63" i="27" s="1"/>
  <c r="Y41" i="27"/>
  <c r="Y42" i="27" s="1"/>
  <c r="Y14" i="27"/>
  <c r="Y33" i="27" s="1"/>
  <c r="Z50" i="27"/>
  <c r="R45" i="27"/>
  <c r="R46" i="27" s="1"/>
  <c r="Y37" i="27"/>
  <c r="Y38" i="27" s="1"/>
  <c r="N41" i="27"/>
  <c r="N42" i="27" s="1"/>
  <c r="Z40" i="27"/>
  <c r="X45" i="27"/>
  <c r="X46" i="27" s="1"/>
  <c r="R41" i="27"/>
  <c r="R42" i="27" s="1"/>
  <c r="W45" i="27"/>
  <c r="W46" i="27" s="1"/>
  <c r="W41" i="27"/>
  <c r="W42" i="27" s="1"/>
  <c r="V37" i="27"/>
  <c r="V38" i="27" s="1"/>
  <c r="Y45" i="27"/>
  <c r="Y46" i="27" s="1"/>
  <c r="Y54" i="27"/>
  <c r="Y55" i="27" s="1"/>
  <c r="X37" i="27"/>
  <c r="X38" i="27" s="1"/>
  <c r="Z34" i="27"/>
  <c r="R62" i="27"/>
  <c r="R63" i="27" s="1"/>
  <c r="N63" i="27"/>
  <c r="V54" i="27"/>
  <c r="V55" i="27" s="1"/>
  <c r="N55" i="27"/>
  <c r="O47" i="27"/>
  <c r="K64" i="27"/>
  <c r="R54" i="27"/>
  <c r="R55" i="27" s="1"/>
  <c r="Z51" i="27"/>
  <c r="U64" i="27"/>
  <c r="T64" i="27"/>
  <c r="L47" i="27"/>
  <c r="T47" i="27"/>
  <c r="N37" i="27"/>
  <c r="N38" i="27" s="1"/>
  <c r="M47" i="27"/>
  <c r="U47" i="27"/>
  <c r="P64" i="27"/>
  <c r="W54" i="27"/>
  <c r="W55" i="27" s="1"/>
  <c r="Z39" i="27"/>
  <c r="Z56" i="27"/>
  <c r="O62" i="27"/>
  <c r="O63" i="27" s="1"/>
  <c r="O64" i="27" s="1"/>
  <c r="Z43" i="27"/>
  <c r="W35" i="27"/>
  <c r="Z35" i="27" s="1"/>
  <c r="Y63" i="27"/>
  <c r="K37" i="27"/>
  <c r="K38" i="27" s="1"/>
  <c r="K47" i="27" s="1"/>
  <c r="K17" i="26"/>
  <c r="Q64" i="27" l="1"/>
  <c r="Z45" i="27"/>
  <c r="Z46" i="27" s="1"/>
  <c r="Z62" i="27"/>
  <c r="R47" i="27"/>
  <c r="Q65" i="27"/>
  <c r="X64" i="27"/>
  <c r="M65" i="27"/>
  <c r="Z63" i="27"/>
  <c r="L65" i="27"/>
  <c r="Z41" i="27"/>
  <c r="Z42" i="27" s="1"/>
  <c r="P65" i="27"/>
  <c r="Z37" i="27"/>
  <c r="Z38" i="27" s="1"/>
  <c r="Y47" i="27"/>
  <c r="Z54" i="27"/>
  <c r="Z55" i="27" s="1"/>
  <c r="T65" i="27"/>
  <c r="X47" i="27"/>
  <c r="N47" i="27"/>
  <c r="R64" i="27"/>
  <c r="Y64" i="27"/>
  <c r="N64" i="27"/>
  <c r="W64" i="27"/>
  <c r="O65" i="27"/>
  <c r="K65" i="27"/>
  <c r="U65" i="27"/>
  <c r="W37" i="27"/>
  <c r="W38" i="27" s="1"/>
  <c r="P40" i="26"/>
  <c r="O40" i="26"/>
  <c r="Q40" i="26"/>
  <c r="S40" i="26"/>
  <c r="U40" i="26"/>
  <c r="T40" i="26"/>
  <c r="V38" i="26"/>
  <c r="V39" i="26"/>
  <c r="W38" i="26"/>
  <c r="X38" i="26"/>
  <c r="Y38" i="26"/>
  <c r="W39" i="26"/>
  <c r="X39" i="26"/>
  <c r="Y39" i="26"/>
  <c r="W36" i="26"/>
  <c r="X36" i="26"/>
  <c r="Y36" i="26"/>
  <c r="W37" i="26"/>
  <c r="S34" i="26"/>
  <c r="Y31" i="26"/>
  <c r="X30" i="26"/>
  <c r="Y30" i="26"/>
  <c r="X31" i="26"/>
  <c r="X32" i="26"/>
  <c r="Y32" i="26"/>
  <c r="X33" i="26"/>
  <c r="Y33" i="26"/>
  <c r="W30" i="26"/>
  <c r="W31" i="26"/>
  <c r="W32" i="26"/>
  <c r="P34" i="26"/>
  <c r="Q34" i="26"/>
  <c r="T34" i="26"/>
  <c r="U34" i="26"/>
  <c r="O34" i="26"/>
  <c r="Y25" i="26"/>
  <c r="Y26" i="26"/>
  <c r="W25" i="26"/>
  <c r="W26" i="26"/>
  <c r="X25" i="26"/>
  <c r="S27" i="26"/>
  <c r="S28" i="26" s="1"/>
  <c r="T27" i="26"/>
  <c r="T28" i="26" s="1"/>
  <c r="U27" i="26"/>
  <c r="U28" i="26" s="1"/>
  <c r="V27" i="26"/>
  <c r="V28" i="26" s="1"/>
  <c r="Z21" i="26"/>
  <c r="Y21" i="26"/>
  <c r="Y22" i="26"/>
  <c r="W21" i="26"/>
  <c r="W22" i="26"/>
  <c r="X21" i="26"/>
  <c r="P23" i="26"/>
  <c r="Q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O19" i="26"/>
  <c r="R18" i="26"/>
  <c r="W12" i="26"/>
  <c r="W13" i="26"/>
  <c r="T14" i="26"/>
  <c r="S14" i="26"/>
  <c r="P14" i="26"/>
  <c r="O14" i="26"/>
  <c r="L40" i="26"/>
  <c r="L41" i="26" s="1"/>
  <c r="M40" i="26"/>
  <c r="M41" i="26" s="1"/>
  <c r="K40" i="26"/>
  <c r="K41" i="26" s="1"/>
  <c r="N38" i="26"/>
  <c r="N39" i="26"/>
  <c r="L34" i="26"/>
  <c r="M34" i="26"/>
  <c r="K34" i="26"/>
  <c r="K35" i="26" s="1"/>
  <c r="L27" i="26"/>
  <c r="L28" i="26" s="1"/>
  <c r="K27" i="26"/>
  <c r="K28" i="26" s="1"/>
  <c r="M23" i="26"/>
  <c r="L23" i="26"/>
  <c r="K23" i="26"/>
  <c r="K24" i="26" s="1"/>
  <c r="L19" i="26"/>
  <c r="L20" i="26" s="1"/>
  <c r="M19" i="26"/>
  <c r="N18" i="26"/>
  <c r="K19" i="26"/>
  <c r="K20" i="26" s="1"/>
  <c r="L14" i="26"/>
  <c r="M14" i="26"/>
  <c r="K14" i="26"/>
  <c r="K15" i="26" s="1"/>
  <c r="Q27" i="26"/>
  <c r="Q28" i="26" s="1"/>
  <c r="P27" i="26"/>
  <c r="P28" i="26" s="1"/>
  <c r="O27" i="26"/>
  <c r="O28" i="26" s="1"/>
  <c r="M27" i="26"/>
  <c r="M28" i="26" s="1"/>
  <c r="X26" i="26"/>
  <c r="R26" i="26"/>
  <c r="N26" i="26"/>
  <c r="R25" i="26"/>
  <c r="R27" i="26" s="1"/>
  <c r="N25" i="26"/>
  <c r="Z36" i="26" l="1"/>
  <c r="Y27" i="26"/>
  <c r="Y28" i="26" s="1"/>
  <c r="Z39" i="26"/>
  <c r="X65" i="27"/>
  <c r="R65" i="27"/>
  <c r="Z64" i="27"/>
  <c r="Y65" i="27"/>
  <c r="N65" i="27"/>
  <c r="O66" i="27" s="1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R23" i="26" s="1"/>
  <c r="O15" i="26"/>
  <c r="N21" i="26" l="1"/>
  <c r="N17" i="26"/>
  <c r="N16" i="26"/>
  <c r="N13" i="26"/>
  <c r="N12" i="26"/>
  <c r="N14" i="26" s="1"/>
  <c r="N19" i="26" l="1"/>
  <c r="N44" i="26"/>
  <c r="X37" i="26" l="1"/>
  <c r="X40" i="26" s="1"/>
  <c r="X41" i="26" s="1"/>
  <c r="Y37" i="26"/>
  <c r="Y40" i="26" s="1"/>
  <c r="Y41" i="26" s="1"/>
  <c r="W20" i="26"/>
  <c r="X12" i="26"/>
  <c r="Z12" i="26" s="1"/>
  <c r="Y12" i="26"/>
  <c r="X13" i="26"/>
  <c r="Z13" i="26" s="1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V19" i="26" l="1"/>
  <c r="Y19" i="26"/>
  <c r="Y20" i="26" s="1"/>
  <c r="X19" i="26"/>
  <c r="X20" i="26" s="1"/>
  <c r="Z17" i="26"/>
  <c r="Z16" i="26"/>
  <c r="V20" i="26"/>
  <c r="X47" i="26"/>
  <c r="X46" i="26"/>
  <c r="Z45" i="26"/>
  <c r="U41" i="26"/>
  <c r="U42" i="26" s="1"/>
  <c r="T41" i="26"/>
  <c r="T42" i="26" s="1"/>
  <c r="S41" i="26"/>
  <c r="S42" i="26" s="1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M42" i="26" s="1"/>
  <c r="L35" i="26"/>
  <c r="L42" i="26" s="1"/>
  <c r="W33" i="26"/>
  <c r="W34" i="26" s="1"/>
  <c r="N33" i="26"/>
  <c r="Z32" i="26"/>
  <c r="N32" i="26"/>
  <c r="Z31" i="26"/>
  <c r="N31" i="26"/>
  <c r="V30" i="26"/>
  <c r="R30" i="26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N23" i="26" s="1"/>
  <c r="V24" i="26"/>
  <c r="R24" i="26"/>
  <c r="U14" i="26"/>
  <c r="U15" i="26" s="1"/>
  <c r="T15" i="26"/>
  <c r="S15" i="26"/>
  <c r="Q14" i="26"/>
  <c r="Q15" i="26" s="1"/>
  <c r="P15" i="26"/>
  <c r="M15" i="26"/>
  <c r="M29" i="26" s="1"/>
  <c r="L15" i="26"/>
  <c r="L29" i="26" s="1"/>
  <c r="V13" i="26"/>
  <c r="R13" i="26"/>
  <c r="V12" i="26"/>
  <c r="V14" i="26" s="1"/>
  <c r="R12" i="26"/>
  <c r="R14" i="26" s="1"/>
  <c r="V34" i="26" l="1"/>
  <c r="V35" i="26" s="1"/>
  <c r="P42" i="26"/>
  <c r="R34" i="26"/>
  <c r="R35" i="26" s="1"/>
  <c r="O42" i="26"/>
  <c r="Q42" i="26"/>
  <c r="V40" i="26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R42" i="26" l="1"/>
  <c r="V42" i="26"/>
  <c r="N42" i="26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V43" i="26" l="1"/>
  <c r="Z29" i="26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X62" i="25" s="1"/>
  <c r="V28" i="25"/>
  <c r="V40" i="25" s="1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  <c r="S14" i="27"/>
  <c r="S33" i="27" s="1"/>
  <c r="W12" i="27"/>
  <c r="Z12" i="27" s="1"/>
  <c r="Z14" i="27" s="1"/>
  <c r="Z33" i="27" s="1"/>
  <c r="Z47" i="27" s="1"/>
  <c r="Z65" i="27" s="1"/>
  <c r="V12" i="27"/>
  <c r="V14" i="27"/>
  <c r="V33" i="27" s="1"/>
  <c r="V64" i="27" l="1"/>
  <c r="V47" i="27"/>
  <c r="S64" i="27"/>
  <c r="S47" i="27"/>
  <c r="W14" i="27"/>
  <c r="W33" i="27" s="1"/>
  <c r="W47" i="27" s="1"/>
  <c r="W65" i="27" s="1"/>
  <c r="V65" i="27" l="1"/>
  <c r="S65" i="27"/>
</calcChain>
</file>

<file path=xl/sharedStrings.xml><?xml version="1.0" encoding="utf-8"?>
<sst xmlns="http://schemas.openxmlformats.org/spreadsheetml/2006/main" count="1501" uniqueCount="227">
  <si>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</si>
  <si>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</si>
  <si>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</si>
  <si>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</si>
  <si>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</si>
  <si>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</si>
  <si>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</si>
  <si>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</si>
  <si>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</si>
  <si>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</si>
  <si>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</si>
  <si>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</si>
  <si>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</si>
  <si>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</si>
  <si>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</si>
  <si>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</si>
  <si>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</si>
  <si>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</si>
  <si>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</si>
  <si>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</si>
  <si>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</si>
  <si>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</si>
  <si>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</si>
  <si>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</si>
  <si>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</si>
  <si>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</si>
  <si>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</si>
  <si>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</si>
  <si>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</si>
  <si>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</si>
  <si>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</si>
  <si>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</si>
  <si>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</si>
  <si>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</si>
  <si>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</si>
  <si>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</si>
  <si>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</si>
  <si>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</si>
  <si>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</si>
  <si>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</si>
  <si>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</si>
  <si>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</si>
  <si>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</si>
  <si>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</si>
  <si>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</si>
  <si>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</si>
  <si>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</si>
  <si>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</si>
  <si>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</si>
  <si>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</si>
  <si>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</si>
  <si>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</si>
  <si>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</si>
  <si>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</si>
  <si>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</si>
  <si>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</si>
  <si>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</si>
  <si>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</si>
  <si>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</si>
  <si>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</si>
  <si>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</si>
  <si>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</si>
  <si>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</si>
  <si>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</si>
  <si>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</si>
  <si>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</si>
  <si>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</si>
  <si>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</si>
  <si>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</si>
  <si>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</si>
  <si>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</si>
  <si>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</si>
  <si>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</si>
  <si>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</si>
  <si>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</si>
  <si>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</si>
  <si>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</si>
  <si>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</si>
  <si>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</si>
  <si>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</si>
  <si>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</si>
  <si>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</si>
  <si>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</si>
  <si>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</si>
  <si>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</si>
  <si>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</si>
  <si>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</si>
  <si>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</si>
  <si>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</si>
  <si>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</si>
  <si>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</si>
  <si>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</si>
  <si>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</si>
  <si>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</si>
  <si>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</si>
  <si>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</si>
  <si>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</si>
  <si>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</si>
  <si>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</si>
  <si>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</si>
  <si>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</si>
  <si>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</si>
  <si>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</si>
  <si>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</si>
  <si>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</si>
  <si>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</si>
  <si>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</si>
  <si>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</si>
  <si>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</si>
  <si>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</si>
  <si>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</si>
  <si>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</si>
  <si>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</si>
  <si>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</si>
  <si>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</si>
  <si>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</si>
  <si>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</si>
  <si>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</si>
  <si>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</si>
  <si>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</si>
  <si>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</si>
  <si>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</si>
  <si>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</si>
  <si>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</si>
  <si>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</si>
  <si>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</si>
  <si>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</si>
  <si>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</si>
  <si>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</si>
  <si>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</si>
  <si>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</si>
  <si>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</si>
  <si>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</si>
  <si>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</si>
  <si>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</si>
  <si>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</si>
  <si>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</si>
  <si>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</si>
  <si>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</si>
  <si>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</si>
  <si>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</si>
  <si>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</si>
  <si>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</si>
  <si>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</si>
  <si>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</si>
  <si>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</si>
  <si>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</si>
  <si>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</si>
  <si>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</si>
  <si>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</si>
  <si>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</si>
  <si>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</si>
  <si>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</si>
  <si>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</si>
  <si>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</si>
  <si>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</si>
  <si>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</si>
  <si>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</si>
  <si>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</si>
  <si>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</si>
  <si>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</si>
  <si>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</si>
  <si>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</si>
  <si>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</si>
  <si>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</si>
  <si>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</si>
  <si>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</si>
  <si>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</si>
  <si>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</si>
  <si>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</si>
  <si>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</si>
  <si>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</si>
  <si>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</si>
  <si>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</si>
  <si>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</si>
  <si>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 xml:space="preserve">O232020200883990 
</t>
  </si>
  <si>
    <t>1. Desarrollar 7 investigaciones en el marco de un “Programa de investigación educativa para el desarrollo pedagógico”</t>
  </si>
  <si>
    <t>Hostigamiento escolar-2025</t>
  </si>
  <si>
    <t>Total Actividad 1:  Hostigamiento escolar-2025</t>
  </si>
  <si>
    <t>Gestión escolar del Talento humano y aprendizajes-2025</t>
  </si>
  <si>
    <t>Total Actividad 2:   Gestión escolar del Talento humano y aprendizajes-2025</t>
  </si>
  <si>
    <t>Salud Mental Escolar- 2025</t>
  </si>
  <si>
    <t>Total Actividad 3:  Salud Mental Escolar- 2025</t>
  </si>
  <si>
    <t xml:space="preserve"> Trayectorias Educativas-2025 </t>
  </si>
  <si>
    <t xml:space="preserve">Total Actividad 4:   Trayectorias Educativas-2025 </t>
  </si>
  <si>
    <t xml:space="preserve"> Educación Inicial- 2025</t>
  </si>
  <si>
    <t>Total Actividad 5:    Educación Inicial- 2025</t>
  </si>
  <si>
    <t>Evaluación del programa de Bachillerato Internacional-2025</t>
  </si>
  <si>
    <t>Total Actividad 6:   Evaluación del programa de Bachillerato Internacional-2025</t>
  </si>
  <si>
    <t>Discapacidad y gestión curricular-2025</t>
  </si>
  <si>
    <t>Total Actividad 7:   Discapacidad y gestión curricular-2025</t>
  </si>
  <si>
    <t>2108 -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</si>
  <si>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2108 - Realizar 20 investigaciones que aporten al cierre de brechas educativas desde diferentes perspectivas epistémicas y metodológicas que incluyan investigaciones aplicadas en el marco de una educación de calidad que fortalece los aprendizajes.</t>
  </si>
  <si>
    <t>2101-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</si>
  <si>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SALDO PENDIENTE POR RECAUDAR - Desarrollar 1 estrategia de fortalecimiento de capacidades en investigación,Tecnología e Innovación de docentes y directivos docentes en el marco de un “Programa de investigación educativa para el desarrollo pedagógico - 2025</t>
  </si>
  <si>
    <t>O23011722012024030704001</t>
  </si>
  <si>
    <t>Desarrollar una estrategia para el fortalecimiento de la gestión institucional 2025</t>
  </si>
  <si>
    <t>Desarrollar 1 estrategia de fortalecimiento de capacidades en investigación, Tecnología e Innovación de docentes y directivos docentes en el marco de un “Programa de investigación educativa para el desarrollo pedagógico” -  2025</t>
  </si>
  <si>
    <t>Desarrollar una estrategia de comunicación y apropiación social del conocimiento - 2025</t>
  </si>
  <si>
    <t>Implementar una estrategia de posicionamiento en el marco del Sistema Nacional de Ciencia, Tecnología e Innovación -2025</t>
  </si>
  <si>
    <t>Versión: 01
FECHA: 22/01/2025</t>
  </si>
  <si>
    <t>Nota:  Plan Anual de Adquisiciones 2025 - Bogotá Camina Segura V1  Decreto 470 de 2024</t>
  </si>
  <si>
    <t xml:space="preserve">Liliana Patria Torres
Asesor Dirección General 02
</t>
  </si>
  <si>
    <t>Linamaria López
Asesor Dirección General 03</t>
  </si>
  <si>
    <t>Josè Cabrera Paz
Asesor Dirección General 01</t>
  </si>
  <si>
    <t>Andrés Mauricio Castillo Varela
Director General</t>
  </si>
  <si>
    <t>Calos López Donato
Profesional Especializado 06</t>
  </si>
  <si>
    <t>NA</t>
  </si>
  <si>
    <t>Nisme Yurany Pineda
Subdirectora Académica</t>
  </si>
  <si>
    <t>Miguel Leonado Calderón Marín
Jefe Oficina Asesora de Planeación</t>
  </si>
  <si>
    <t>PROGRAMACIÓN PRESUPUESTAL PROYECTO DE INVERSIÓN 2025
BOGOTÁ CAMINA SEGURA</t>
  </si>
  <si>
    <t>Meta Proyecto  2024-2027</t>
  </si>
  <si>
    <t>Meta vigencia 2025</t>
  </si>
  <si>
    <t>Metas de Resultado Plan de Desarrollo  2024-2027</t>
  </si>
  <si>
    <t>Actividad 2025</t>
  </si>
  <si>
    <t>TOTAL  NUEVO</t>
  </si>
  <si>
    <t>TOTAL  CREDITOS</t>
  </si>
  <si>
    <t>TOTAL CONTRACREDITOS</t>
  </si>
  <si>
    <t>TOTAL VIEJO</t>
  </si>
  <si>
    <t>Etiquetas de fila</t>
  </si>
  <si>
    <t>Total general</t>
  </si>
  <si>
    <t>Suma de TOTAL CONTRACREDITOS</t>
  </si>
  <si>
    <t>Suma de TOTAL  CREDITOS</t>
  </si>
  <si>
    <t>PM/0219/0104/22010010307</t>
  </si>
  <si>
    <t>Versión: 04
FECHA: 12/05/2025</t>
  </si>
  <si>
    <t>Nota:  Plan Anual de Adquisiciones 2025 - Bogotá Camina Segura V10  - Plan Anual de Adquisiciones Rad. 06-817-2025-000826</t>
  </si>
  <si>
    <t>Convenio 7798314-2025 - Desarrollar 1 estrategia de fortalecimiento de capacidades en investigación, Tecnología e Innovación de docentes y directivos docentes en el marco de un “Programa de investigación educativa para el desarrollo pedagógico” -  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</si>
</sst>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.00_);_(&quot;$&quot;\ * \(#,##0.00\);_(&quot;$&quot;\ * &quot;-&quot;??_);_(@_)"/>
    <numFmt numFmtId="167" formatCode="&quot;$&quot;\ #,##0"/>
    <numFmt numFmtId="168" formatCode="_(&quot;$&quot;\ * #,##0_);_(&quot;$&quot;\ * \(#,##0\);_(&quot;$&quot;\ * &quot;-&quot;??_);_(@_)"/>
    <numFmt numFmtId="169" formatCode="_(&quot;$ &quot;* #,##0_);_(&quot;$ &quot;* \(#,##0\);_(&quot;$ &quot;* \-_);_(@_)"/>
    <numFmt numFmtId="170" formatCode="_-&quot;$&quot;\ * #,##0_-;\-&quot;$&quot;\ * #,##0_-;_-&quot;$&quot;\ * &quot;-&quot;??_-;_-@_-"/>
    <numFmt numFmtId="171" formatCode="_(* #,##0_);_(* \(#,##0\);_(* \-??_);_(@_)"/>
    <numFmt numFmtId="172" formatCode="_-&quot;$&quot;* #,##0_-;\-&quot;$&quot;* #,##0_-;_-&quot;$&quot;* &quot;-&quot;??_-;_-@_-"/>
    <numFmt numFmtId="173" formatCode="_(* #,##0.00_);_(* \(#,##0.00\);_(* &quot;-&quot;??_);_(@_)"/>
  </numFmts>
  <fonts count="6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222222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4"/>
      <color theme="1"/>
      <name val="Calibri"/>
      <family val="2"/>
      <charset val="1"/>
    </font>
    <font>
      <sz val="14"/>
      <color indexed="63"/>
      <name val="Calibri"/>
      <family val="2"/>
      <charset val="1"/>
    </font>
    <font>
      <b/>
      <sz val="14"/>
      <color indexed="63"/>
      <name val="Calibri"/>
      <family val="2"/>
      <charset val="1"/>
    </font>
    <font>
      <b/>
      <sz val="14"/>
      <name val="Calibri"/>
      <family val="2"/>
      <charset val="1"/>
    </font>
    <font>
      <sz val="8"/>
      <color theme="0" tint="-0.499984740745262"/>
      <name val="Calibri"/>
      <family val="2"/>
    </font>
    <font>
      <sz val="8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0">
    <xf numFmtId="0" fontId="0" fillId="0" borderId="0"/>
    <xf numFmtId="0" fontId="5" fillId="0" borderId="2"/>
    <xf numFmtId="166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165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164" fontId="12" fillId="0" borderId="2" applyFont="0" applyFill="0" applyBorder="0" applyAlignment="0" applyProtection="0"/>
    <xf numFmtId="166" fontId="3" fillId="0" borderId="2" applyFont="0" applyFill="0" applyBorder="0" applyAlignment="0" applyProtection="0"/>
    <xf numFmtId="165" fontId="12" fillId="0" borderId="2" applyFont="0" applyFill="0" applyBorder="0" applyAlignment="0" applyProtection="0"/>
    <xf numFmtId="0" fontId="3" fillId="0" borderId="2"/>
    <xf numFmtId="169" fontId="17" fillId="0" borderId="2"/>
    <xf numFmtId="0" fontId="2" fillId="0" borderId="2"/>
    <xf numFmtId="41" fontId="2" fillId="0" borderId="2" applyFont="0" applyFill="0" applyBorder="0" applyAlignment="0" applyProtection="0"/>
    <xf numFmtId="44" fontId="2" fillId="0" borderId="2" applyFont="0" applyFill="0" applyBorder="0" applyAlignment="0" applyProtection="0"/>
    <xf numFmtId="166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6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44" fontId="1" fillId="0" borderId="2" applyFont="0" applyFill="0" applyBorder="0" applyAlignment="0" applyProtection="0"/>
    <xf numFmtId="173" fontId="12" fillId="0" borderId="2" applyFont="0" applyFill="0" applyBorder="0" applyAlignment="0" applyProtection="0"/>
  </cellStyleXfs>
  <cellXfs count="269">
    <xf numFmtId="0" fontId="0" fillId="0" borderId="0" xfId="0"/>
    <xf numFmtId="169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1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2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2" fontId="20" fillId="0" borderId="2" xfId="4" applyNumberFormat="1" applyFont="1" applyBorder="1"/>
    <xf numFmtId="171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9" fontId="23" fillId="0" borderId="2" xfId="11" applyFont="1" applyAlignment="1">
      <alignment vertical="center"/>
    </xf>
    <xf numFmtId="169" fontId="9" fillId="0" borderId="2" xfId="12" applyNumberFormat="1" applyFont="1" applyAlignment="1">
      <alignment vertical="center"/>
    </xf>
    <xf numFmtId="0" fontId="20" fillId="0" borderId="16" xfId="12" applyFont="1" applyBorder="1"/>
    <xf numFmtId="169" fontId="23" fillId="6" borderId="20" xfId="11" applyFont="1" applyFill="1" applyBorder="1" applyAlignment="1">
      <alignment horizontal="center" vertical="center" wrapText="1"/>
    </xf>
    <xf numFmtId="169" fontId="23" fillId="6" borderId="20" xfId="11" applyFont="1" applyFill="1" applyBorder="1" applyAlignment="1">
      <alignment vertical="center" wrapText="1"/>
    </xf>
    <xf numFmtId="171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1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8" fontId="9" fillId="0" borderId="22" xfId="0" applyNumberFormat="1" applyFont="1" applyBorder="1" applyAlignment="1">
      <alignment horizontal="left" vertical="center" wrapText="1"/>
    </xf>
    <xf numFmtId="169" fontId="9" fillId="5" borderId="22" xfId="11" applyFont="1" applyFill="1" applyBorder="1" applyAlignment="1">
      <alignment horizontal="center" vertical="center"/>
    </xf>
    <xf numFmtId="169" fontId="9" fillId="5" borderId="22" xfId="11" applyFont="1" applyFill="1" applyBorder="1" applyAlignment="1">
      <alignment horizontal="center" vertical="center" wrapText="1"/>
    </xf>
    <xf numFmtId="170" fontId="6" fillId="0" borderId="22" xfId="0" applyNumberFormat="1" applyFont="1" applyBorder="1" applyAlignment="1">
      <alignment horizontal="left" vertical="center"/>
    </xf>
    <xf numFmtId="169" fontId="25" fillId="0" borderId="22" xfId="4" applyNumberFormat="1" applyFont="1" applyFill="1" applyBorder="1" applyAlignment="1">
      <alignment vertical="center"/>
    </xf>
    <xf numFmtId="170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9" fontId="33" fillId="15" borderId="20" xfId="11" applyFont="1" applyFill="1" applyBorder="1" applyAlignment="1">
      <alignment horizontal="center" vertical="center" wrapText="1"/>
    </xf>
    <xf numFmtId="169" fontId="33" fillId="14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horizontal="center" vertical="center" wrapText="1"/>
    </xf>
    <xf numFmtId="169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8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9" fontId="9" fillId="0" borderId="22" xfId="11" applyFont="1" applyBorder="1" applyAlignment="1">
      <alignment horizontal="center" vertical="center"/>
    </xf>
    <xf numFmtId="169" fontId="9" fillId="0" borderId="22" xfId="11" applyFont="1" applyBorder="1" applyAlignment="1">
      <alignment horizontal="center" vertical="center" wrapText="1"/>
    </xf>
    <xf numFmtId="169" fontId="27" fillId="7" borderId="22" xfId="14" applyNumberFormat="1" applyFont="1" applyFill="1" applyBorder="1" applyAlignment="1">
      <alignment vertical="center"/>
    </xf>
    <xf numFmtId="169" fontId="25" fillId="0" borderId="22" xfId="14" applyNumberFormat="1" applyFont="1" applyFill="1" applyBorder="1" applyAlignment="1">
      <alignment vertical="center"/>
    </xf>
    <xf numFmtId="169" fontId="9" fillId="0" borderId="22" xfId="11" applyFont="1" applyBorder="1" applyAlignment="1">
      <alignment vertical="center" wrapText="1"/>
    </xf>
    <xf numFmtId="172" fontId="16" fillId="11" borderId="22" xfId="14" applyNumberFormat="1" applyFont="1" applyFill="1" applyBorder="1" applyAlignment="1">
      <alignment vertical="center" wrapText="1"/>
    </xf>
    <xf numFmtId="170" fontId="25" fillId="0" borderId="22" xfId="12" applyNumberFormat="1" applyFont="1" applyBorder="1" applyAlignment="1">
      <alignment horizontal="right" vertical="center" wrapText="1"/>
    </xf>
    <xf numFmtId="167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2" fontId="9" fillId="5" borderId="22" xfId="14" applyNumberFormat="1" applyFont="1" applyFill="1" applyBorder="1" applyAlignment="1">
      <alignment vertical="center" wrapText="1"/>
    </xf>
    <xf numFmtId="169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9" fontId="25" fillId="5" borderId="22" xfId="11" applyFont="1" applyFill="1" applyBorder="1" applyAlignment="1">
      <alignment horizontal="center" vertical="center" wrapText="1"/>
    </xf>
    <xf numFmtId="172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2" fontId="27" fillId="7" borderId="22" xfId="14" applyNumberFormat="1" applyFont="1" applyFill="1" applyBorder="1" applyAlignment="1">
      <alignment vertical="center"/>
    </xf>
    <xf numFmtId="170" fontId="16" fillId="11" borderId="22" xfId="14" applyNumberFormat="1" applyFont="1" applyFill="1" applyBorder="1" applyAlignment="1">
      <alignment vertical="center" wrapText="1"/>
    </xf>
    <xf numFmtId="169" fontId="27" fillId="9" borderId="22" xfId="12" applyNumberFormat="1" applyFont="1" applyFill="1" applyBorder="1" applyAlignment="1">
      <alignment horizontal="center" vertical="center" wrapText="1"/>
    </xf>
    <xf numFmtId="169" fontId="27" fillId="13" borderId="22" xfId="12" applyNumberFormat="1" applyFont="1" applyFill="1" applyBorder="1" applyAlignment="1">
      <alignment horizontal="center" vertical="center" wrapText="1"/>
    </xf>
    <xf numFmtId="172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8" fontId="9" fillId="0" borderId="22" xfId="0" applyNumberFormat="1" applyFont="1" applyBorder="1" applyAlignment="1">
      <alignment horizontal="right" vertical="center" wrapText="1"/>
    </xf>
    <xf numFmtId="168" fontId="9" fillId="0" borderId="7" xfId="0" applyNumberFormat="1" applyFont="1" applyBorder="1" applyAlignment="1">
      <alignment horizontal="right" vertical="center" wrapText="1"/>
    </xf>
    <xf numFmtId="172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2" fontId="39" fillId="0" borderId="2" xfId="12" applyNumberFormat="1" applyFont="1" applyAlignment="1">
      <alignment horizontal="center" vertical="center" wrapText="1"/>
    </xf>
    <xf numFmtId="167" fontId="32" fillId="0" borderId="2" xfId="4" applyNumberFormat="1" applyFont="1" applyBorder="1" applyAlignment="1">
      <alignment vertical="center"/>
    </xf>
    <xf numFmtId="167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9" fontId="13" fillId="0" borderId="22" xfId="4" applyNumberFormat="1" applyFont="1" applyFill="1" applyBorder="1" applyAlignment="1">
      <alignment vertical="center"/>
    </xf>
    <xf numFmtId="169" fontId="8" fillId="5" borderId="22" xfId="11" applyFont="1" applyFill="1" applyBorder="1" applyAlignment="1">
      <alignment horizontal="center" vertical="center"/>
    </xf>
    <xf numFmtId="169" fontId="8" fillId="5" borderId="22" xfId="11" applyFont="1" applyFill="1" applyBorder="1" applyAlignment="1">
      <alignment horizontal="center" vertical="center" wrapText="1"/>
    </xf>
    <xf numFmtId="169" fontId="8" fillId="0" borderId="22" xfId="11" applyFont="1" applyBorder="1" applyAlignment="1">
      <alignment vertical="center" wrapText="1"/>
    </xf>
    <xf numFmtId="172" fontId="8" fillId="0" borderId="22" xfId="4" applyNumberFormat="1" applyFont="1" applyFill="1" applyBorder="1" applyAlignment="1">
      <alignment vertical="center" wrapText="1"/>
    </xf>
    <xf numFmtId="169" fontId="42" fillId="13" borderId="22" xfId="1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9" fontId="13" fillId="18" borderId="22" xfId="4" applyNumberFormat="1" applyFont="1" applyFill="1" applyBorder="1" applyAlignment="1">
      <alignment vertical="center"/>
    </xf>
    <xf numFmtId="169" fontId="8" fillId="0" borderId="22" xfId="11" applyFont="1" applyBorder="1" applyAlignment="1">
      <alignment horizontal="center" vertical="center"/>
    </xf>
    <xf numFmtId="169" fontId="27" fillId="18" borderId="22" xfId="14" applyNumberFormat="1" applyFont="1" applyFill="1" applyBorder="1" applyAlignment="1">
      <alignment vertical="center"/>
    </xf>
    <xf numFmtId="169" fontId="42" fillId="18" borderId="22" xfId="14" applyNumberFormat="1" applyFont="1" applyFill="1" applyBorder="1" applyAlignment="1">
      <alignment vertical="center"/>
    </xf>
    <xf numFmtId="172" fontId="16" fillId="21" borderId="22" xfId="14" applyNumberFormat="1" applyFont="1" applyFill="1" applyBorder="1" applyAlignment="1">
      <alignment vertical="center" wrapText="1"/>
    </xf>
    <xf numFmtId="169" fontId="42" fillId="19" borderId="22" xfId="4" applyNumberFormat="1" applyFont="1" applyFill="1" applyBorder="1" applyAlignment="1">
      <alignment vertical="center"/>
    </xf>
    <xf numFmtId="172" fontId="42" fillId="21" borderId="22" xfId="14" applyNumberFormat="1" applyFont="1" applyFill="1" applyBorder="1" applyAlignment="1">
      <alignment vertical="center" wrapText="1"/>
    </xf>
    <xf numFmtId="169" fontId="27" fillId="20" borderId="22" xfId="14" applyNumberFormat="1" applyFont="1" applyFill="1" applyBorder="1" applyAlignment="1">
      <alignment vertical="center"/>
    </xf>
    <xf numFmtId="169" fontId="42" fillId="20" borderId="22" xfId="14" applyNumberFormat="1" applyFont="1" applyFill="1" applyBorder="1" applyAlignment="1">
      <alignment vertical="center"/>
    </xf>
    <xf numFmtId="172" fontId="20" fillId="0" borderId="2" xfId="12" applyNumberFormat="1" applyFont="1"/>
    <xf numFmtId="0" fontId="21" fillId="0" borderId="22" xfId="0" applyFont="1" applyBorder="1" applyAlignment="1">
      <alignment horizontal="center" vertical="center" wrapText="1"/>
    </xf>
    <xf numFmtId="169" fontId="27" fillId="22" borderId="22" xfId="12" applyNumberFormat="1" applyFont="1" applyFill="1" applyBorder="1" applyAlignment="1">
      <alignment horizontal="center" vertical="center" wrapText="1"/>
    </xf>
    <xf numFmtId="169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9" fontId="46" fillId="6" borderId="20" xfId="11" applyFont="1" applyFill="1" applyBorder="1" applyAlignment="1">
      <alignment horizontal="center" vertical="center" wrapText="1"/>
    </xf>
    <xf numFmtId="169" fontId="46" fillId="6" borderId="20" xfId="11" applyFont="1" applyFill="1" applyBorder="1" applyAlignment="1">
      <alignment vertical="center" wrapText="1"/>
    </xf>
    <xf numFmtId="170" fontId="13" fillId="0" borderId="22" xfId="12" applyNumberFormat="1" applyFont="1" applyBorder="1" applyAlignment="1">
      <alignment horizontal="right" vertical="center" wrapText="1"/>
    </xf>
    <xf numFmtId="172" fontId="8" fillId="5" borderId="22" xfId="14" applyNumberFormat="1" applyFont="1" applyFill="1" applyBorder="1" applyAlignment="1">
      <alignment vertical="center" wrapText="1"/>
    </xf>
    <xf numFmtId="169" fontId="8" fillId="0" borderId="22" xfId="11" applyFont="1" applyBorder="1" applyAlignment="1">
      <alignment horizontal="center" vertical="center" wrapText="1"/>
    </xf>
    <xf numFmtId="169" fontId="13" fillId="5" borderId="22" xfId="11" applyFont="1" applyFill="1" applyBorder="1" applyAlignment="1">
      <alignment horizontal="center" vertical="center" wrapText="1"/>
    </xf>
    <xf numFmtId="169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3" fontId="47" fillId="0" borderId="0" xfId="0" applyNumberFormat="1" applyFont="1" applyAlignment="1">
      <alignment vertical="center"/>
    </xf>
    <xf numFmtId="172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2" fontId="48" fillId="0" borderId="2" xfId="12" applyNumberFormat="1" applyFont="1" applyAlignment="1">
      <alignment horizontal="center" vertical="center" wrapText="1"/>
    </xf>
    <xf numFmtId="169" fontId="46" fillId="0" borderId="2" xfId="11" applyFont="1" applyAlignment="1">
      <alignment vertical="center"/>
    </xf>
    <xf numFmtId="169" fontId="8" fillId="0" borderId="2" xfId="12" applyNumberFormat="1" applyFont="1" applyAlignment="1">
      <alignment vertical="center"/>
    </xf>
    <xf numFmtId="172" fontId="45" fillId="0" borderId="2" xfId="4" applyNumberFormat="1" applyFont="1" applyBorder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1" fontId="43" fillId="0" borderId="6" xfId="16" applyNumberFormat="1" applyFont="1" applyBorder="1" applyAlignment="1" applyProtection="1">
      <alignment horizontal="center" vertical="center"/>
    </xf>
    <xf numFmtId="172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2" fontId="0" fillId="0" borderId="0" xfId="4" applyNumberFormat="1" applyFont="1" applyFill="1" applyAlignment="1">
      <alignment vertical="center"/>
    </xf>
    <xf numFmtId="170" fontId="8" fillId="0" borderId="22" xfId="0" applyNumberFormat="1" applyFont="1" applyBorder="1" applyAlignment="1">
      <alignment horizontal="left"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Border="1" applyAlignment="1">
      <alignment horizontal="center" vertical="center" wrapText="1"/>
    </xf>
    <xf numFmtId="169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Border="1" applyAlignment="1">
      <alignment vertical="center"/>
    </xf>
    <xf numFmtId="172" fontId="54" fillId="0" borderId="2" xfId="4" applyNumberFormat="1" applyFont="1" applyBorder="1" applyAlignment="1">
      <alignment horizontal="center" vertical="center" wrapText="1"/>
    </xf>
    <xf numFmtId="3" fontId="55" fillId="0" borderId="22" xfId="0" applyNumberFormat="1" applyFont="1" applyBorder="1" applyAlignment="1">
      <alignment vertical="center"/>
    </xf>
    <xf numFmtId="169" fontId="56" fillId="5" borderId="22" xfId="11" applyFont="1" applyFill="1" applyBorder="1" applyAlignment="1">
      <alignment horizontal="center" vertical="center"/>
    </xf>
    <xf numFmtId="169" fontId="56" fillId="5" borderId="22" xfId="11" applyFont="1" applyFill="1" applyBorder="1" applyAlignment="1">
      <alignment horizontal="center" vertical="center" wrapText="1"/>
    </xf>
    <xf numFmtId="169" fontId="56" fillId="0" borderId="22" xfId="11" applyFont="1" applyBorder="1" applyAlignment="1">
      <alignment horizontal="center" vertical="center"/>
    </xf>
    <xf numFmtId="169" fontId="57" fillId="18" borderId="22" xfId="14" applyNumberFormat="1" applyFont="1" applyFill="1" applyBorder="1" applyAlignment="1">
      <alignment vertical="center"/>
    </xf>
    <xf numFmtId="3" fontId="47" fillId="0" borderId="24" xfId="0" applyNumberFormat="1" applyFont="1" applyBorder="1" applyAlignment="1">
      <alignment vertical="center"/>
    </xf>
    <xf numFmtId="0" fontId="21" fillId="0" borderId="20" xfId="0" applyFont="1" applyBorder="1" applyAlignment="1">
      <alignment horizontal="center" vertical="center" wrapText="1"/>
    </xf>
    <xf numFmtId="169" fontId="8" fillId="0" borderId="20" xfId="11" applyFont="1" applyBorder="1" applyAlignment="1">
      <alignment horizontal="center" vertical="center" wrapText="1"/>
    </xf>
    <xf numFmtId="49" fontId="8" fillId="0" borderId="31" xfId="5" applyNumberFormat="1" applyFont="1" applyBorder="1" applyAlignment="1">
      <alignment horizontal="left" vertical="center" wrapText="1"/>
    </xf>
    <xf numFmtId="49" fontId="8" fillId="0" borderId="22" xfId="5" applyNumberFormat="1" applyFont="1" applyBorder="1" applyAlignment="1">
      <alignment horizontal="left" vertical="center" wrapText="1"/>
    </xf>
    <xf numFmtId="169" fontId="46" fillId="6" borderId="7" xfId="11" applyFont="1" applyFill="1" applyBorder="1" applyAlignment="1">
      <alignment horizontal="center" vertical="center" wrapText="1"/>
    </xf>
    <xf numFmtId="172" fontId="58" fillId="0" borderId="2" xfId="4" applyNumberFormat="1" applyFont="1" applyBorder="1"/>
    <xf numFmtId="172" fontId="59" fillId="0" borderId="2" xfId="4" applyNumberFormat="1" applyFont="1" applyBorder="1"/>
    <xf numFmtId="172" fontId="60" fillId="0" borderId="2" xfId="4" applyNumberFormat="1" applyFont="1" applyBorder="1"/>
    <xf numFmtId="172" fontId="61" fillId="0" borderId="2" xfId="4" applyNumberFormat="1" applyFont="1" applyBorder="1"/>
    <xf numFmtId="172" fontId="59" fillId="0" borderId="2" xfId="4" applyNumberFormat="1" applyFont="1" applyFill="1" applyBorder="1"/>
    <xf numFmtId="172" fontId="59" fillId="0" borderId="2" xfId="4" applyNumberFormat="1" applyFont="1" applyBorder="1" applyAlignment="1">
      <alignment vertical="center"/>
    </xf>
    <xf numFmtId="172" fontId="52" fillId="0" borderId="2" xfId="4" applyNumberFormat="1" applyFont="1" applyFill="1" applyBorder="1" applyAlignment="1">
      <alignment vertical="center"/>
    </xf>
    <xf numFmtId="169" fontId="53" fillId="5" borderId="20" xfId="11" applyFont="1" applyFill="1" applyBorder="1" applyAlignment="1">
      <alignment horizontal="center" vertical="center"/>
    </xf>
    <xf numFmtId="169" fontId="53" fillId="5" borderId="20" xfId="11" applyFont="1" applyFill="1" applyBorder="1" applyAlignment="1">
      <alignment horizontal="center" vertical="center" wrapText="1"/>
    </xf>
    <xf numFmtId="172" fontId="52" fillId="0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vertical="center" wrapText="1"/>
    </xf>
    <xf numFmtId="0" fontId="9" fillId="0" borderId="20" xfId="12" applyFont="1" applyBorder="1" applyAlignment="1">
      <alignment vertical="center" wrapText="1"/>
    </xf>
    <xf numFmtId="0" fontId="9" fillId="0" borderId="7" xfId="12" applyFont="1" applyBorder="1" applyAlignment="1">
      <alignment vertical="center" wrapText="1"/>
    </xf>
    <xf numFmtId="171" fontId="23" fillId="6" borderId="12" xfId="16" applyNumberFormat="1" applyFont="1" applyFill="1" applyBorder="1" applyAlignment="1" applyProtection="1">
      <alignment vertical="center" wrapText="1"/>
    </xf>
    <xf numFmtId="169" fontId="46" fillId="6" borderId="9" xfId="11" applyFont="1" applyFill="1" applyBorder="1" applyAlignment="1">
      <alignment vertical="center" wrapText="1"/>
    </xf>
    <xf numFmtId="169" fontId="46" fillId="6" borderId="11" xfId="11" applyFont="1" applyFill="1" applyBorder="1" applyAlignment="1">
      <alignment vertical="center" wrapText="1"/>
    </xf>
    <xf numFmtId="169" fontId="46" fillId="6" borderId="10" xfId="11" applyFont="1" applyFill="1" applyBorder="1" applyAlignment="1">
      <alignment vertical="center" wrapText="1"/>
    </xf>
    <xf numFmtId="169" fontId="46" fillId="6" borderId="12" xfId="11" applyFont="1" applyFill="1" applyBorder="1" applyAlignment="1">
      <alignment vertical="center" wrapText="1"/>
    </xf>
    <xf numFmtId="169" fontId="23" fillId="15" borderId="21" xfId="11" applyFont="1" applyFill="1" applyBorder="1" applyAlignment="1">
      <alignment vertical="center" wrapText="1"/>
    </xf>
    <xf numFmtId="169" fontId="23" fillId="15" borderId="20" xfId="11" applyFont="1" applyFill="1" applyBorder="1" applyAlignment="1">
      <alignment vertical="center" wrapText="1"/>
    </xf>
    <xf numFmtId="169" fontId="23" fillId="14" borderId="21" xfId="11" applyFont="1" applyFill="1" applyBorder="1" applyAlignment="1">
      <alignment vertical="center" wrapText="1"/>
    </xf>
    <xf numFmtId="169" fontId="23" fillId="16" borderId="9" xfId="11" applyFont="1" applyFill="1" applyBorder="1" applyAlignment="1">
      <alignment vertical="center" wrapText="1"/>
    </xf>
    <xf numFmtId="169" fontId="23" fillId="16" borderId="11" xfId="11" applyFont="1" applyFill="1" applyBorder="1" applyAlignment="1">
      <alignment vertical="center" wrapText="1"/>
    </xf>
    <xf numFmtId="169" fontId="23" fillId="16" borderId="10" xfId="11" applyFont="1" applyFill="1" applyBorder="1" applyAlignment="1">
      <alignment vertical="center" wrapText="1"/>
    </xf>
    <xf numFmtId="169" fontId="23" fillId="16" borderId="12" xfId="1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3" borderId="0" xfId="0" applyFill="1"/>
    <xf numFmtId="169" fontId="8" fillId="5" borderId="2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1" fontId="23" fillId="6" borderId="12" xfId="16" applyNumberFormat="1" applyFont="1" applyFill="1" applyBorder="1" applyAlignment="1" applyProtection="1">
      <alignment horizontal="center" vertical="center" wrapText="1"/>
    </xf>
    <xf numFmtId="171" fontId="23" fillId="6" borderId="7" xfId="16" applyNumberFormat="1" applyFont="1" applyFill="1" applyBorder="1" applyAlignment="1" applyProtection="1">
      <alignment horizontal="center" vertical="center" wrapText="1"/>
    </xf>
    <xf numFmtId="169" fontId="23" fillId="14" borderId="21" xfId="11" applyFont="1" applyFill="1" applyBorder="1" applyAlignment="1">
      <alignment horizontal="center" vertical="center" wrapText="1"/>
    </xf>
    <xf numFmtId="169" fontId="23" fillId="14" borderId="20" xfId="11" applyFont="1" applyFill="1" applyBorder="1" applyAlignment="1">
      <alignment horizontal="center" vertical="center" wrapText="1"/>
    </xf>
    <xf numFmtId="169" fontId="23" fillId="16" borderId="9" xfId="11" applyFont="1" applyFill="1" applyBorder="1" applyAlignment="1">
      <alignment horizontal="center" vertical="center" wrapText="1"/>
    </xf>
    <xf numFmtId="169" fontId="23" fillId="16" borderId="11" xfId="11" applyFont="1" applyFill="1" applyBorder="1" applyAlignment="1">
      <alignment horizontal="center" vertical="center" wrapText="1"/>
    </xf>
    <xf numFmtId="169" fontId="23" fillId="16" borderId="10" xfId="11" applyFont="1" applyFill="1" applyBorder="1" applyAlignment="1">
      <alignment horizontal="center" vertical="center" wrapText="1"/>
    </xf>
    <xf numFmtId="169" fontId="23" fillId="16" borderId="12" xfId="11" applyFont="1" applyFill="1" applyBorder="1" applyAlignment="1">
      <alignment horizontal="center" vertical="center" wrapText="1"/>
    </xf>
    <xf numFmtId="169" fontId="23" fillId="16" borderId="7" xfId="11" applyFont="1" applyFill="1" applyBorder="1" applyAlignment="1">
      <alignment horizontal="center" vertical="center" wrapText="1"/>
    </xf>
    <xf numFmtId="169" fontId="23" fillId="6" borderId="9" xfId="11" applyFont="1" applyFill="1" applyBorder="1" applyAlignment="1">
      <alignment horizontal="center" vertical="center" wrapText="1"/>
    </xf>
    <xf numFmtId="169" fontId="23" fillId="6" borderId="11" xfId="11" applyFont="1" applyFill="1" applyBorder="1" applyAlignment="1">
      <alignment horizontal="center" vertical="center" wrapText="1"/>
    </xf>
    <xf numFmtId="169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9" fontId="23" fillId="6" borderId="12" xfId="11" applyFont="1" applyFill="1" applyBorder="1" applyAlignment="1">
      <alignment horizontal="center" vertical="center" wrapText="1"/>
    </xf>
    <xf numFmtId="169" fontId="23" fillId="6" borderId="7" xfId="11" applyFont="1" applyFill="1" applyBorder="1" applyAlignment="1">
      <alignment horizontal="center" vertical="center" wrapText="1"/>
    </xf>
    <xf numFmtId="169" fontId="23" fillId="15" borderId="21" xfId="11" applyFont="1" applyFill="1" applyBorder="1" applyAlignment="1">
      <alignment horizontal="center" vertical="center" wrapText="1"/>
    </xf>
    <xf numFmtId="169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1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1" fontId="23" fillId="0" borderId="2" xfId="16" applyNumberFormat="1" applyFont="1" applyBorder="1" applyAlignment="1" applyProtection="1">
      <alignment horizontal="center" vertical="center"/>
    </xf>
    <xf numFmtId="169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9" fontId="9" fillId="0" borderId="2" xfId="12" applyNumberFormat="1" applyFont="1" applyAlignment="1">
      <alignment horizontal="center" vertical="center"/>
    </xf>
    <xf numFmtId="49" fontId="44" fillId="17" borderId="22" xfId="5" applyNumberFormat="1" applyFont="1" applyFill="1" applyBorder="1" applyAlignment="1">
      <alignment vertical="center"/>
    </xf>
    <xf numFmtId="169" fontId="46" fillId="6" borderId="9" xfId="11" applyFont="1" applyFill="1" applyBorder="1" applyAlignment="1">
      <alignment horizontal="center" vertical="center" wrapText="1"/>
    </xf>
    <xf numFmtId="169" fontId="46" fillId="6" borderId="11" xfId="11" applyFont="1" applyFill="1" applyBorder="1" applyAlignment="1">
      <alignment horizontal="center" vertical="center" wrapText="1"/>
    </xf>
    <xf numFmtId="169" fontId="46" fillId="6" borderId="10" xfId="11" applyFont="1" applyFill="1" applyBorder="1" applyAlignment="1">
      <alignment horizontal="center" vertical="center" wrapText="1"/>
    </xf>
    <xf numFmtId="169" fontId="46" fillId="6" borderId="12" xfId="11" applyFont="1" applyFill="1" applyBorder="1" applyAlignment="1">
      <alignment horizontal="center" vertical="center" wrapText="1"/>
    </xf>
    <xf numFmtId="169" fontId="46" fillId="6" borderId="7" xfId="11" applyFont="1" applyFill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9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9" fontId="46" fillId="0" borderId="2" xfId="11" applyFont="1"/>
    <xf numFmtId="171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63" fillId="0" borderId="2" xfId="12" applyFont="1" applyAlignment="1">
      <alignment horizontal="left" vertical="center" wrapText="1"/>
    </xf>
    <xf numFmtId="0" fontId="62" fillId="0" borderId="2" xfId="12" applyFont="1" applyAlignment="1">
      <alignment horizontal="left" vertical="center" wrapText="1"/>
    </xf>
    <xf numFmtId="168" fontId="0" fillId="24" borderId="22" xfId="4" applyNumberFormat="1" applyFont="1" applyFill="1" applyBorder="1" applyAlignment="1">
      <alignment vertical="center"/>
    </xf>
    <xf numFmtId="170" fontId="6" fillId="19" borderId="22" xfId="0" applyNumberFormat="1" applyFont="1" applyFill="1" applyBorder="1" applyAlignment="1">
      <alignment horizontal="left" vertical="center"/>
    </xf>
    <xf numFmtId="172" fontId="0" fillId="12" borderId="0" xfId="4" applyNumberFormat="1" applyFont="1" applyFill="1" applyAlignment="1">
      <alignment vertical="center"/>
    </xf>
    <xf numFmtId="3" fontId="47" fillId="12" borderId="22" xfId="0" applyNumberFormat="1" applyFont="1" applyFill="1" applyBorder="1" applyAlignment="1">
      <alignment vertical="center"/>
    </xf>
    <xf numFmtId="169" fontId="9" fillId="12" borderId="22" xfId="11" applyFont="1" applyFill="1" applyBorder="1" applyAlignment="1">
      <alignment horizontal="center" vertical="center"/>
    </xf>
    <xf numFmtId="169" fontId="9" fillId="12" borderId="22" xfId="11" applyFont="1" applyFill="1" applyBorder="1" applyAlignment="1">
      <alignment horizontal="center" vertical="center" wrapText="1"/>
    </xf>
    <xf numFmtId="0" fontId="20" fillId="0" borderId="22" xfId="12" applyFont="1" applyBorder="1"/>
    <xf numFmtId="170" fontId="6" fillId="12" borderId="22" xfId="0" applyNumberFormat="1" applyFont="1" applyFill="1" applyBorder="1" applyAlignment="1">
      <alignment horizontal="left" vertical="center"/>
    </xf>
    <xf numFmtId="169" fontId="9" fillId="0" borderId="22" xfId="11" applyFont="1" applyFill="1" applyBorder="1" applyAlignment="1">
      <alignment horizontal="center" vertical="center"/>
    </xf>
    <xf numFmtId="169" fontId="9" fillId="0" borderId="22" xfId="11" applyFont="1" applyFill="1" applyBorder="1" applyAlignment="1">
      <alignment horizontal="center" vertical="center" wrapText="1"/>
    </xf>
    <xf numFmtId="169" fontId="32" fillId="0" borderId="2" xfId="12" applyNumberFormat="1" applyFont="1" applyAlignment="1">
      <alignment horizontal="right" vertical="center"/>
    </xf>
  </cellXfs>
  <cellStyles count="30">
    <cellStyle name="Hipervínculo 2" xfId="3" xr:uid="{00000000-0005-0000-0000-000000000000}"/>
    <cellStyle name="Hipervínculo 3" xfId="6" xr:uid="{00000000-0005-0000-0000-000001000000}"/>
    <cellStyle name="Millares [0] 2" xfId="13" xr:uid="{00000000-0005-0000-0000-000002000000}"/>
    <cellStyle name="Millares [0] 2 2" xfId="18" xr:uid="{00000000-0005-0000-0000-000003000000}"/>
    <cellStyle name="Millares 2" xfId="16" xr:uid="{00000000-0005-0000-0000-000004000000}"/>
    <cellStyle name="Millares 3" xfId="21" xr:uid="{00000000-0005-0000-0000-000005000000}"/>
    <cellStyle name="Millares 4" xfId="27" xr:uid="{00000000-0005-0000-0000-000006000000}"/>
    <cellStyle name="Millares 5" xfId="29" xr:uid="{00000000-0005-0000-0000-000007000000}"/>
    <cellStyle name="Moneda" xfId="4" builtinId="4"/>
    <cellStyle name="Moneda [0] 2" xfId="7" xr:uid="{00000000-0005-0000-0000-000009000000}"/>
    <cellStyle name="Moneda 2" xfId="9" xr:uid="{00000000-0005-0000-0000-00000A000000}"/>
    <cellStyle name="Moneda 27" xfId="2" xr:uid="{00000000-0005-0000-0000-00000B000000}"/>
    <cellStyle name="Moneda 27 2" xfId="8" xr:uid="{00000000-0005-0000-0000-00000C000000}"/>
    <cellStyle name="Moneda 27 3" xfId="15" xr:uid="{00000000-0005-0000-0000-00000D000000}"/>
    <cellStyle name="Moneda 3" xfId="14" xr:uid="{00000000-0005-0000-0000-00000E000000}"/>
    <cellStyle name="Moneda 3 2" xfId="28" xr:uid="{00000000-0005-0000-0000-00000F000000}"/>
    <cellStyle name="Moneda 4" xfId="22" xr:uid="{00000000-0005-0000-0000-000010000000}"/>
    <cellStyle name="Normal" xfId="0" builtinId="0"/>
    <cellStyle name="Normal 13" xfId="1" xr:uid="{00000000-0005-0000-0000-000012000000}"/>
    <cellStyle name="Normal 13 2" xfId="10" xr:uid="{00000000-0005-0000-0000-000013000000}"/>
    <cellStyle name="Normal 2" xfId="5" xr:uid="{00000000-0005-0000-0000-000014000000}"/>
    <cellStyle name="Normal 3" xfId="12" xr:uid="{00000000-0005-0000-0000-000015000000}"/>
    <cellStyle name="Normal 3 2" xfId="19" xr:uid="{00000000-0005-0000-0000-000016000000}"/>
    <cellStyle name="Normal 4" xfId="17" xr:uid="{00000000-0005-0000-0000-000017000000}"/>
    <cellStyle name="Normal 4 2" xfId="20" xr:uid="{00000000-0005-0000-0000-000018000000}"/>
    <cellStyle name="Normal 5" xfId="24" xr:uid="{00000000-0005-0000-0000-000019000000}"/>
    <cellStyle name="Normal 6" xfId="25" xr:uid="{00000000-0005-0000-0000-00001A000000}"/>
    <cellStyle name="Porcentaje 2" xfId="23" xr:uid="{00000000-0005-0000-0000-00001B000000}"/>
    <cellStyle name="Porcentaje 3" xfId="26" xr:uid="{00000000-0005-0000-0000-00001C000000}"/>
    <cellStyle name="TableStyleLight1" xfId="11" xr:uid="{00000000-0005-0000-0000-00001D000000}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16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a Correa Guarín" refreshedDate="45679.414488194445" createdVersion="6" refreshedVersion="6" minRefreshableVersion="3" recordCount="33" xr:uid="{00000000-000A-0000-FFFF-FFFF0C000000}">
  <cacheSource type="worksheet">
    <worksheetSource ref="D11:Y44" sheet="PP BCS V1 (2)"/>
  </cacheSource>
  <cacheFields count="22">
    <cacheField name="Meta vigencia 2025" numFmtId="0">
      <sharedItems/>
    </cacheField>
    <cacheField name="Programa SHD" numFmtId="49">
      <sharedItems count="7">
        <s v="O23011722012024030701065"/>
        <s v="O23011722012024030702005"/>
        <s v="O23011722012024030701087"/>
        <s v="O23011722012024030703048"/>
        <s v="O23011722012024030703074"/>
        <s v="O23011722012024030703001"/>
        <s v="O23011722012024030704001"/>
      </sharedItems>
    </cacheField>
    <cacheField name="Código PEP" numFmtId="0">
      <sharedItems count="6">
        <s v="PM/0219/0101/22010650307"/>
        <s v="PM/0219/0102/22010050307"/>
        <s v="PM/0219/0101/22010870307"/>
        <s v="PM/0219/0103/22010480307"/>
        <s v="PM/0219/0103/22010740307"/>
        <s v="PM/0219/0103/22010010307"/>
      </sharedItems>
    </cacheField>
    <cacheField name="Actividad 2025" numFmtId="0">
      <sharedItems longText="1"/>
    </cacheField>
    <cacheField name="Rubro Presupuestal_x000a__x000a_CÓDIGO POSPRE_x000a_" numFmtId="0">
      <sharedItems/>
    </cacheField>
    <cacheField name="NOMBRE CONCEPTO PRESUPUESTAL_x000a__x000a_NOMBRE POSPRE" numFmtId="0">
      <sharedItems count="6">
        <s v="Servicios de Investigación"/>
        <s v="Otros servicios profesionales, técnicos y empresariales n.c.p."/>
        <s v="Servicios de apoyo educativo"/>
        <s v="'Servicios de soporte en tecnologías de la información (TI)"/>
        <s v="Otros servicios de apoyo n.c.p."/>
        <s v="Vehículos automotores, remolques y semirremolques; y sus partes, piezas y accesorios"/>
      </sharedItems>
    </cacheField>
    <cacheField name="Transferencias" numFmtId="0">
      <sharedItems containsSemiMixedTypes="0" containsString="0" containsNumber="1" containsInteger="1" minValue="0" maxValue="1962170936"/>
    </cacheField>
    <cacheField name="Recursos Administrados" numFmtId="0">
      <sharedItems containsSemiMixedTypes="0" containsString="0" containsNumber="1" containsInteger="1" minValue="0" maxValue="1140238000"/>
    </cacheField>
    <cacheField name="Recursos de libre Destinación" numFmtId="169">
      <sharedItems containsString="0" containsBlank="1" containsNumber="1" containsInteger="1" minValue="0" maxValue="87000"/>
    </cacheField>
    <cacheField name="TOTAL VIEJO" numFmtId="169">
      <sharedItems containsSemiMixedTypes="0" containsString="0" containsNumber="1" containsInteger="1" minValue="0" maxValue="1962170936"/>
    </cacheField>
    <cacheField name="Transferencias2" numFmtId="0">
      <sharedItems containsString="0" containsBlank="1" containsNumber="1" containsInteger="1" minValue="0" maxValue="522877753"/>
    </cacheField>
    <cacheField name="Recursos Administrados2" numFmtId="169">
      <sharedItems containsSemiMixedTypes="0" containsString="0" containsNumber="1" containsInteger="1" minValue="0" maxValue="0"/>
    </cacheField>
    <cacheField name="Recursos de libre Destinación2" numFmtId="169">
      <sharedItems containsSemiMixedTypes="0" containsString="0" containsNumber="1" containsInteger="1" minValue="0" maxValue="87000"/>
    </cacheField>
    <cacheField name="TOTAL CONTRACREDITOS" numFmtId="169">
      <sharedItems containsSemiMixedTypes="0" containsString="0" containsNumber="1" containsInteger="1" minValue="0" maxValue="522877753"/>
    </cacheField>
    <cacheField name="Transferencias3" numFmtId="0">
      <sharedItems containsSemiMixedTypes="0" containsString="0" containsNumber="1" containsInteger="1" minValue="0" maxValue="732625824"/>
    </cacheField>
    <cacheField name="Recursos Administrados3" numFmtId="0">
      <sharedItems containsSemiMixedTypes="0" containsString="0" containsNumber="1" containsInteger="1" minValue="0" maxValue="0"/>
    </cacheField>
    <cacheField name="Recursos de libre Destinación3" numFmtId="0">
      <sharedItems containsSemiMixedTypes="0" containsString="0" containsNumber="1" containsInteger="1" minValue="0" maxValue="87000"/>
    </cacheField>
    <cacheField name="TOTAL  CREDITOS" numFmtId="0">
      <sharedItems containsSemiMixedTypes="0" containsString="0" containsNumber="1" containsInteger="1" minValue="0" maxValue="732625824"/>
    </cacheField>
    <cacheField name="Transferencias4" numFmtId="0">
      <sharedItems containsSemiMixedTypes="0" containsString="0" containsNumber="1" containsInteger="1" minValue="0" maxValue="2383402316"/>
    </cacheField>
    <cacheField name="Recursos Administrados4" numFmtId="0">
      <sharedItems containsSemiMixedTypes="0" containsString="0" containsNumber="1" containsInteger="1" minValue="0" maxValue="1140238000"/>
    </cacheField>
    <cacheField name="Recursos de libre Destinación4" numFmtId="0">
      <sharedItems containsSemiMixedTypes="0" containsString="0" containsNumber="1" containsInteger="1" minValue="0" maxValue="87000"/>
    </cacheField>
    <cacheField name="TOTAL  NUEVO" numFmtId="0">
      <sharedItems containsSemiMixedTypes="0" containsString="0" containsNumber="1" containsInteger="1" minValue="0" maxValue="23834023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s v="1. Desarrollar 7 investigaciones en el marco de un “Programa de investigación educativa para el desarrollo pedagógico”"/>
    <x v="0"/>
    <x v="0"/>
    <s v="Hostigamiento escolar-2025"/>
    <s v="0232020200885210"/>
    <x v="0"/>
    <n v="126000000"/>
    <n v="0"/>
    <n v="0"/>
    <n v="126000000"/>
    <n v="0"/>
    <n v="0"/>
    <n v="0"/>
    <n v="0"/>
    <n v="21000000"/>
    <n v="0"/>
    <n v="0"/>
    <n v="21000000"/>
    <n v="147000000"/>
    <n v="0"/>
    <n v="0"/>
    <n v="147000000"/>
  </r>
  <r>
    <s v="1. Desarrollar 7 investigaciones en el marco de un “Programa de investigación educativa para el desarrollo pedagógico”"/>
    <x v="0"/>
    <x v="0"/>
    <s v="Hostigamiento escolar-2025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Gestión escolar del Talento humano y aprendizajes-2025"/>
    <s v="0232020200885210"/>
    <x v="0"/>
    <n v="155000000"/>
    <n v="0"/>
    <n v="0"/>
    <n v="155000000"/>
    <n v="0"/>
    <n v="0"/>
    <n v="0"/>
    <n v="0"/>
    <n v="38000000"/>
    <n v="0"/>
    <n v="0"/>
    <n v="38000000"/>
    <n v="193000000"/>
    <n v="0"/>
    <n v="0"/>
    <n v="193000000"/>
  </r>
  <r>
    <s v="1. Desarrollar 7 investigaciones en el marco de un “Programa de investigación educativa para el desarrollo pedagógico”"/>
    <x v="0"/>
    <x v="0"/>
    <s v="Gestión escolar del Talento humano y aprendizajes-2025"/>
    <s v="O232020200883990"/>
    <x v="1"/>
    <n v="20000000"/>
    <n v="0"/>
    <n v="0"/>
    <n v="20000000"/>
    <n v="20000000"/>
    <n v="0"/>
    <n v="0"/>
    <n v="2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Salud Mental Escolar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Salud Mental Escolar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Trayectorias Educativas-2025 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Trayectorias Educativas-2025 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 Educación Inicial- 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 Educación Inicial- 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Evaluación del programa de Bachillerato Internacional-2025"/>
    <s v="0232020200885210"/>
    <x v="0"/>
    <n v="147000000"/>
    <n v="0"/>
    <n v="0"/>
    <n v="147000000"/>
    <n v="0"/>
    <n v="0"/>
    <n v="0"/>
    <n v="0"/>
    <n v="171000000"/>
    <n v="0"/>
    <n v="0"/>
    <n v="171000000"/>
    <n v="318000000"/>
    <n v="0"/>
    <n v="0"/>
    <n v="318000000"/>
  </r>
  <r>
    <s v="1. Desarrollar 7 investigaciones en el marco de un “Programa de investigación educativa para el desarrollo pedagógico”"/>
    <x v="0"/>
    <x v="0"/>
    <s v="Evaluación del programa de Bachillerato Internacional-2025"/>
    <s v="O232020200883990"/>
    <x v="1"/>
    <n v="28000000"/>
    <n v="0"/>
    <n v="0"/>
    <n v="28000000"/>
    <n v="28000000"/>
    <n v="0"/>
    <n v="0"/>
    <n v="28000000"/>
    <n v="0"/>
    <n v="0"/>
    <n v="0"/>
    <n v="0"/>
    <n v="0"/>
    <n v="0"/>
    <n v="0"/>
    <n v="0"/>
  </r>
  <r>
    <s v="1. Desarrollar 7 investigaciones en el marco de un “Programa de investigación educativa para el desarrollo pedagógico”"/>
    <x v="0"/>
    <x v="0"/>
    <s v="Discapacidad y gestión curricular-2025"/>
    <s v="0232020200885210"/>
    <x v="0"/>
    <n v="147000000"/>
    <n v="0"/>
    <n v="0"/>
    <n v="147000000"/>
    <n v="0"/>
    <n v="0"/>
    <n v="0"/>
    <n v="0"/>
    <n v="46000000"/>
    <n v="0"/>
    <n v="0"/>
    <n v="46000000"/>
    <n v="193000000"/>
    <n v="0"/>
    <n v="0"/>
    <n v="193000000"/>
  </r>
  <r>
    <s v="1. Desarrollar 7 investigaciones en el marco de un “Programa de investigación educativa para el desarrollo pedagógico”"/>
    <x v="0"/>
    <x v="0"/>
    <s v="Discapacidad y gestión curricular-2025"/>
    <s v="O232020200883990"/>
    <x v="1"/>
    <n v="40000000"/>
    <n v="0"/>
    <n v="0"/>
    <n v="40000000"/>
    <n v="40000000"/>
    <n v="0"/>
    <n v="0"/>
    <n v="4000000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0232020200885210"/>
    <x v="0"/>
    <n v="0"/>
    <n v="0"/>
    <n v="0"/>
    <n v="0"/>
    <n v="0"/>
    <n v="0"/>
    <n v="0"/>
    <n v="0"/>
    <n v="0"/>
    <n v="0"/>
    <n v="0"/>
    <n v="0"/>
    <n v="0"/>
    <n v="0"/>
    <n v="0"/>
    <n v="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883990"/>
    <x v="1"/>
    <n v="137600000"/>
    <n v="0"/>
    <n v="0"/>
    <n v="137600000"/>
    <n v="26600000"/>
    <n v="0"/>
    <n v="0"/>
    <n v="26600000"/>
    <n v="0"/>
    <n v="0"/>
    <n v="0"/>
    <n v="0"/>
    <n v="111000000"/>
    <n v="0"/>
    <n v="0"/>
    <n v="111000000"/>
  </r>
  <r>
    <s v="2. Implementar una estrategia de posicionamiento en el marco del Sistema Nacional de Ciencia, Tecnología e Innovación"/>
    <x v="1"/>
    <x v="1"/>
    <s v="Implementar una estrategia de posicionamiento en el marco del Sistema Nacional de Ciencia, Tecnología e Innovación -2025"/>
    <s v="O232020200992920 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0232020200885210"/>
    <x v="0"/>
    <n v="0"/>
    <n v="0"/>
    <n v="0"/>
    <n v="0"/>
    <m/>
    <n v="0"/>
    <n v="0"/>
    <n v="0"/>
    <n v="0"/>
    <n v="0"/>
    <n v="0"/>
    <n v="0"/>
    <n v="0"/>
    <n v="0"/>
    <n v="0"/>
    <n v="0"/>
  </r>
  <r>
    <s v="3. Realizar cero evaluaciones del programa de investigación educativa para el desarrollo pedagógico"/>
    <x v="2"/>
    <x v="2"/>
    <s v="Realizar cero evaluaciones del programa de investigación educativa para el desarrollo pedagógico - 2024"/>
    <s v="O232020200883990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4. Desarrollar una estrategia de comunicación y apropiación social del conocimiento"/>
    <x v="3"/>
    <x v="3"/>
    <s v="Desarrollar una estrategia de comunicación y apropiación social del conocimiento - 2025"/>
    <s v="O232020200992920 "/>
    <x v="2"/>
    <n v="692400000"/>
    <n v="0"/>
    <n v="0"/>
    <n v="692400000"/>
    <n v="140939140"/>
    <n v="0"/>
    <n v="0"/>
    <n v="140939140"/>
    <n v="0"/>
    <n v="0"/>
    <n v="0"/>
    <n v="0"/>
    <n v="551460860"/>
    <n v="0"/>
    <n v="0"/>
    <n v="551460860"/>
  </r>
  <r>
    <s v="4. Desarrollar una estrategia de comunicación y apropiación social del conocimiento"/>
    <x v="3"/>
    <x v="3"/>
    <s v="Desarrollar una estrategia de comunicación y apropiación social del conocimiento - 2025"/>
    <s v="O232020200883990"/>
    <x v="1"/>
    <n v="170000000"/>
    <n v="0"/>
    <n v="0"/>
    <n v="170000000"/>
    <n v="42000000"/>
    <n v="0"/>
    <n v="0"/>
    <n v="42000000"/>
    <n v="0"/>
    <n v="0"/>
    <n v="0"/>
    <n v="0"/>
    <n v="128000000"/>
    <n v="0"/>
    <n v="0"/>
    <n v="1280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992920"/>
    <x v="2"/>
    <n v="15000000"/>
    <n v="0"/>
    <n v="0"/>
    <n v="15000000"/>
    <n v="0"/>
    <n v="0"/>
    <n v="0"/>
    <n v="0"/>
    <n v="732625824"/>
    <n v="0"/>
    <n v="0"/>
    <n v="732625824"/>
    <n v="747625824"/>
    <n v="0"/>
    <n v="0"/>
    <n v="747625824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Desarrollar 1 estrategia de fortalecimiento de capacidades en investigación, Tecnología e Innovación de docentes y directivos docentes en el marco de un “Programa de investigación educativa para el desarrollo pedagógico” -  2025"/>
    <s v="O232020200883990"/>
    <x v="1"/>
    <n v="637053311"/>
    <n v="0"/>
    <n v="0"/>
    <n v="637053311"/>
    <n v="201353311"/>
    <n v="0"/>
    <n v="0"/>
    <n v="201353311"/>
    <n v="0"/>
    <n v="0"/>
    <n v="0"/>
    <n v="0"/>
    <n v="435700000"/>
    <n v="0"/>
    <n v="0"/>
    <n v="435700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1140238000"/>
    <m/>
    <n v="1140238000"/>
    <n v="0"/>
    <n v="0"/>
    <n v="0"/>
    <n v="0"/>
    <n v="0"/>
    <n v="0"/>
    <n v="0"/>
    <n v="0"/>
    <n v="0"/>
    <n v="1140238000"/>
    <n v="0"/>
    <n v="114023800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"/>
    <x v="1"/>
    <n v="0"/>
    <n v="0"/>
    <m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883990 _x000a_"/>
    <x v="1"/>
    <n v="0"/>
    <n v="0"/>
    <n v="0"/>
    <n v="0"/>
    <n v="0"/>
    <n v="0"/>
    <n v="0"/>
    <n v="0"/>
    <n v="0"/>
    <n v="0"/>
    <n v="0"/>
    <n v="0"/>
    <n v="0"/>
    <n v="0"/>
    <n v="0"/>
    <n v="0"/>
  </r>
  <r>
    <s v="5. Desarrollar 1 estrategia de fortalecimiento de capacidades en investigación, Tecnología e Innovación de docentes y directivos docentes en el marco de un “Programa de investigación educativa para el desarrollo pedagógico”"/>
    <x v="4"/>
    <x v="4"/>
    <s v="SALDO PENDIENTE POR RECAUDAR - Desarrollar 1 estrategia de fortalecimiento de capacidades en investigación,Tecnología e Innovación de docentes y directivos docentes en el marco de un “Programa de investigación educativa para el desarrollo pedagógico - 2025"/>
    <s v="O232020200992920"/>
    <x v="2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20200883990"/>
    <x v="1"/>
    <n v="1962170936"/>
    <n v="0"/>
    <n v="0"/>
    <n v="1962170936"/>
    <n v="0"/>
    <n v="0"/>
    <n v="0"/>
    <n v="0"/>
    <n v="421231380"/>
    <n v="0"/>
    <n v="0"/>
    <n v="421231380"/>
    <n v="2383402316"/>
    <n v="0"/>
    <n v="0"/>
    <n v="2383402316"/>
  </r>
  <r>
    <s v="6. Desarrollar una estrategia para el fortalecimiento de la gestión institucional"/>
    <x v="5"/>
    <x v="5"/>
    <s v="Desarrollar una estrategia para el fortalecimiento de la gestión institucional 2025"/>
    <s v="O232020200883132"/>
    <x v="3"/>
    <n v="70000000"/>
    <n v="0"/>
    <n v="0"/>
    <n v="70000000"/>
    <n v="87000"/>
    <n v="0"/>
    <n v="0"/>
    <n v="87000"/>
    <n v="0"/>
    <n v="0"/>
    <n v="87000"/>
    <n v="87000"/>
    <n v="69913000"/>
    <n v="0"/>
    <n v="87000"/>
    <n v="70000000"/>
  </r>
  <r>
    <s v="6. Desarrollar una estrategia para el fortalecimiento de la gestión institucional"/>
    <x v="5"/>
    <x v="5"/>
    <s v="Desarrollar una estrategia para el fortalecimiento de la gestión institucional 2025"/>
    <s v="O232020200885999"/>
    <x v="4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5"/>
    <x v="5"/>
    <s v="Desarrollar una estrategia para el fortalecimiento de la gestión institucional 2025"/>
    <s v="O23201010030701"/>
    <x v="5"/>
    <n v="0"/>
    <n v="0"/>
    <n v="0"/>
    <n v="0"/>
    <n v="0"/>
    <n v="0"/>
    <n v="0"/>
    <n v="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132"/>
    <x v="3"/>
    <n v="450000000"/>
    <n v="0"/>
    <n v="87000"/>
    <n v="450087000"/>
    <n v="450000000"/>
    <n v="0"/>
    <n v="87000"/>
    <n v="450087000"/>
    <n v="0"/>
    <n v="0"/>
    <n v="0"/>
    <n v="0"/>
    <n v="0"/>
    <n v="0"/>
    <n v="0"/>
    <n v="0"/>
  </r>
  <r>
    <s v="6. Desarrollar una estrategia para el fortalecimiento de la gestión institucional"/>
    <x v="6"/>
    <x v="5"/>
    <s v="Desarrollar una estrategia para el fortalecimiento de la gestión institucional 2025"/>
    <s v="O232020200883990"/>
    <x v="1"/>
    <n v="522877753"/>
    <n v="0"/>
    <n v="0"/>
    <n v="522877753"/>
    <n v="522877753"/>
    <n v="0"/>
    <n v="0"/>
    <n v="522877753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35" firstHeaderRow="0" firstDataRow="1" firstDataCol="1"/>
  <pivotFields count="22">
    <pivotField showAll="0"/>
    <pivotField axis="axisRow" showAll="0">
      <items count="8">
        <item x="0"/>
        <item x="2"/>
        <item x="1"/>
        <item x="5"/>
        <item x="3"/>
        <item x="4"/>
        <item x="6"/>
        <item t="default"/>
      </items>
    </pivotField>
    <pivotField axis="axisRow" showAll="0">
      <items count="7">
        <item x="0"/>
        <item x="2"/>
        <item x="1"/>
        <item x="5"/>
        <item x="3"/>
        <item x="4"/>
        <item t="default"/>
      </items>
    </pivotField>
    <pivotField showAll="0"/>
    <pivotField showAll="0"/>
    <pivotField axis="axisRow" showAll="0">
      <items count="7">
        <item x="4"/>
        <item x="1"/>
        <item x="2"/>
        <item x="0"/>
        <item x="3"/>
        <item x="5"/>
        <item t="default"/>
      </items>
    </pivotField>
    <pivotField showAll="0"/>
    <pivotField showAll="0"/>
    <pivotField showAll="0"/>
    <pivotField numFmtId="169" showAll="0"/>
    <pivotField showAll="0"/>
    <pivotField numFmtId="169" showAll="0"/>
    <pivotField numFmtId="169" showAll="0"/>
    <pivotField dataField="1" numFmtId="169"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3">
    <field x="1"/>
    <field x="2"/>
    <field x="5"/>
  </rowFields>
  <rowItems count="32">
    <i>
      <x/>
    </i>
    <i r="1">
      <x/>
    </i>
    <i r="2">
      <x v="1"/>
    </i>
    <i r="2">
      <x v="3"/>
    </i>
    <i>
      <x v="1"/>
    </i>
    <i r="1">
      <x v="1"/>
    </i>
    <i r="2">
      <x v="1"/>
    </i>
    <i r="2">
      <x v="3"/>
    </i>
    <i>
      <x v="2"/>
    </i>
    <i r="1">
      <x v="2"/>
    </i>
    <i r="2">
      <x v="1"/>
    </i>
    <i r="2">
      <x v="2"/>
    </i>
    <i r="2">
      <x v="3"/>
    </i>
    <i>
      <x v="3"/>
    </i>
    <i r="1">
      <x v="3"/>
    </i>
    <i r="2">
      <x/>
    </i>
    <i r="2">
      <x v="1"/>
    </i>
    <i r="2">
      <x v="4"/>
    </i>
    <i r="2">
      <x v="5"/>
    </i>
    <i>
      <x v="4"/>
    </i>
    <i r="1">
      <x v="4"/>
    </i>
    <i r="2">
      <x v="1"/>
    </i>
    <i r="2">
      <x v="2"/>
    </i>
    <i>
      <x v="5"/>
    </i>
    <i r="1">
      <x v="5"/>
    </i>
    <i r="2">
      <x v="1"/>
    </i>
    <i r="2">
      <x v="2"/>
    </i>
    <i>
      <x v="6"/>
    </i>
    <i r="1">
      <x v="3"/>
    </i>
    <i r="2">
      <x v="1"/>
    </i>
    <i r="2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CONTRACREDITOS" fld="13" baseField="0" baseItem="0"/>
    <dataField name="Suma de TOTAL  CREDITO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84"/>
      <c r="B1" s="185"/>
      <c r="C1" s="186"/>
      <c r="D1" s="193" t="s">
        <v>76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5"/>
      <c r="X1" s="201" t="s">
        <v>16</v>
      </c>
      <c r="Y1" s="202"/>
    </row>
    <row r="2" spans="1:25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201" t="s">
        <v>44</v>
      </c>
      <c r="Y2" s="202"/>
    </row>
    <row r="3" spans="1:25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201" t="s">
        <v>46</v>
      </c>
      <c r="Y3" s="202"/>
    </row>
    <row r="4" spans="1:25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203" t="s">
        <v>17</v>
      </c>
      <c r="Y4" s="203"/>
    </row>
    <row r="5" spans="1:25" ht="12.75" customHeight="1">
      <c r="A5" s="196" t="s">
        <v>18</v>
      </c>
      <c r="B5" s="196"/>
      <c r="C5" s="197" t="s">
        <v>19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9"/>
    </row>
    <row r="6" spans="1:25" ht="11.25" customHeight="1">
      <c r="A6" s="196" t="s">
        <v>20</v>
      </c>
      <c r="B6" s="196"/>
      <c r="C6" s="197" t="s">
        <v>21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9"/>
    </row>
    <row r="7" spans="1:25" ht="12.75" customHeight="1">
      <c r="A7" s="200" t="s">
        <v>3</v>
      </c>
      <c r="B7" s="200"/>
      <c r="C7" s="197" t="s">
        <v>4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9"/>
    </row>
    <row r="8" spans="1:25" ht="20.45" customHeight="1">
      <c r="A8" s="200" t="s">
        <v>22</v>
      </c>
      <c r="B8" s="200"/>
      <c r="C8" s="197" t="s">
        <v>5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9"/>
    </row>
    <row r="9" spans="1:25" ht="12" customHeight="1">
      <c r="A9" s="204" t="s">
        <v>23</v>
      </c>
      <c r="B9" s="205"/>
      <c r="C9" s="197" t="s">
        <v>6</v>
      </c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9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206" t="s">
        <v>23</v>
      </c>
      <c r="B11" s="206" t="s">
        <v>24</v>
      </c>
      <c r="C11" s="206" t="s">
        <v>25</v>
      </c>
      <c r="D11" s="206" t="s">
        <v>55</v>
      </c>
      <c r="E11" s="206" t="s">
        <v>42</v>
      </c>
      <c r="F11" s="206" t="s">
        <v>56</v>
      </c>
      <c r="G11" s="206" t="s">
        <v>43</v>
      </c>
      <c r="H11" s="206" t="s">
        <v>45</v>
      </c>
      <c r="I11" s="206" t="s">
        <v>26</v>
      </c>
      <c r="J11" s="215" t="s">
        <v>27</v>
      </c>
      <c r="K11" s="216"/>
      <c r="L11" s="217"/>
      <c r="M11" s="220" t="s">
        <v>28</v>
      </c>
      <c r="N11" s="222" t="s">
        <v>39</v>
      </c>
      <c r="O11" s="222"/>
      <c r="P11" s="222"/>
      <c r="Q11" s="222" t="s">
        <v>28</v>
      </c>
      <c r="R11" s="208" t="s">
        <v>40</v>
      </c>
      <c r="S11" s="208"/>
      <c r="T11" s="208"/>
      <c r="U11" s="208" t="s">
        <v>28</v>
      </c>
      <c r="V11" s="210" t="s">
        <v>27</v>
      </c>
      <c r="W11" s="211"/>
      <c r="X11" s="212"/>
      <c r="Y11" s="213" t="s">
        <v>28</v>
      </c>
    </row>
    <row r="12" spans="1:25" ht="33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17" t="s">
        <v>0</v>
      </c>
      <c r="K12" s="17" t="s">
        <v>29</v>
      </c>
      <c r="L12" s="18" t="s">
        <v>30</v>
      </c>
      <c r="M12" s="221"/>
      <c r="N12" s="34" t="s">
        <v>0</v>
      </c>
      <c r="O12" s="34" t="s">
        <v>29</v>
      </c>
      <c r="P12" s="34" t="s">
        <v>30</v>
      </c>
      <c r="Q12" s="223"/>
      <c r="R12" s="35" t="s">
        <v>0</v>
      </c>
      <c r="S12" s="35" t="s">
        <v>29</v>
      </c>
      <c r="T12" s="35" t="s">
        <v>30</v>
      </c>
      <c r="U12" s="209"/>
      <c r="V12" s="36" t="s">
        <v>0</v>
      </c>
      <c r="W12" s="36" t="s">
        <v>29</v>
      </c>
      <c r="X12" s="37" t="s">
        <v>30</v>
      </c>
      <c r="Y12" s="214"/>
    </row>
    <row r="13" spans="1:25" ht="56.25" customHeight="1">
      <c r="A13" s="225" t="s">
        <v>6</v>
      </c>
      <c r="B13" s="225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225"/>
      <c r="B14" s="225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225"/>
      <c r="B15" s="225"/>
      <c r="C15" s="219" t="s">
        <v>84</v>
      </c>
      <c r="D15" s="219"/>
      <c r="E15" s="219"/>
      <c r="F15" s="219"/>
      <c r="G15" s="219"/>
      <c r="H15" s="219"/>
      <c r="I15" s="219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225"/>
      <c r="B16" s="225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225"/>
      <c r="B17" s="225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225"/>
      <c r="B18" s="225"/>
      <c r="C18" s="219" t="s">
        <v>86</v>
      </c>
      <c r="D18" s="219"/>
      <c r="E18" s="219"/>
      <c r="F18" s="219"/>
      <c r="G18" s="219"/>
      <c r="H18" s="219"/>
      <c r="I18" s="219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225"/>
      <c r="B19" s="225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225"/>
      <c r="B20" s="225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225"/>
      <c r="B21" s="225"/>
      <c r="C21" s="219" t="s">
        <v>88</v>
      </c>
      <c r="D21" s="219"/>
      <c r="E21" s="219"/>
      <c r="F21" s="219"/>
      <c r="G21" s="219"/>
      <c r="H21" s="219"/>
      <c r="I21" s="219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225"/>
      <c r="B22" s="225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225"/>
      <c r="B23" s="225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225"/>
      <c r="B24" s="225"/>
      <c r="C24" s="219" t="s">
        <v>89</v>
      </c>
      <c r="D24" s="219"/>
      <c r="E24" s="219"/>
      <c r="F24" s="219"/>
      <c r="G24" s="219"/>
      <c r="H24" s="219"/>
      <c r="I24" s="219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225"/>
      <c r="B25" s="225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225"/>
      <c r="B26" s="225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225"/>
      <c r="B27" s="225"/>
      <c r="C27" s="219" t="s">
        <v>98</v>
      </c>
      <c r="D27" s="219"/>
      <c r="E27" s="219"/>
      <c r="F27" s="219"/>
      <c r="G27" s="219"/>
      <c r="H27" s="219"/>
      <c r="I27" s="219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225"/>
      <c r="B28" s="225"/>
      <c r="C28" s="218" t="s">
        <v>57</v>
      </c>
      <c r="D28" s="218"/>
      <c r="E28" s="218"/>
      <c r="F28" s="218"/>
      <c r="G28" s="218"/>
      <c r="H28" s="218"/>
      <c r="I28" s="218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225"/>
      <c r="B29" s="225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225"/>
      <c r="B30" s="225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225"/>
      <c r="B31" s="225"/>
      <c r="C31" s="219" t="s">
        <v>91</v>
      </c>
      <c r="D31" s="219"/>
      <c r="E31" s="219"/>
      <c r="F31" s="219"/>
      <c r="G31" s="219"/>
      <c r="H31" s="219"/>
      <c r="I31" s="219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225"/>
      <c r="B32" s="225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225"/>
      <c r="B33" s="225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225"/>
      <c r="B34" s="225"/>
      <c r="C34" s="219" t="s">
        <v>99</v>
      </c>
      <c r="D34" s="219"/>
      <c r="E34" s="219"/>
      <c r="F34" s="219"/>
      <c r="G34" s="219"/>
      <c r="H34" s="219"/>
      <c r="I34" s="219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225"/>
      <c r="B35" s="225"/>
      <c r="C35" s="218" t="s">
        <v>54</v>
      </c>
      <c r="D35" s="218"/>
      <c r="E35" s="218"/>
      <c r="F35" s="218"/>
      <c r="G35" s="218"/>
      <c r="H35" s="218"/>
      <c r="I35" s="218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225"/>
      <c r="B36" s="225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225"/>
      <c r="B37" s="225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225"/>
      <c r="B38" s="225"/>
      <c r="C38" s="219" t="s">
        <v>59</v>
      </c>
      <c r="D38" s="219"/>
      <c r="E38" s="219"/>
      <c r="F38" s="219"/>
      <c r="G38" s="219"/>
      <c r="H38" s="219"/>
      <c r="I38" s="219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225"/>
      <c r="B39" s="225"/>
      <c r="C39" s="218" t="s">
        <v>35</v>
      </c>
      <c r="D39" s="218"/>
      <c r="E39" s="218"/>
      <c r="F39" s="218"/>
      <c r="G39" s="218"/>
      <c r="H39" s="218"/>
      <c r="I39" s="218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225"/>
      <c r="B40" s="224" t="s">
        <v>36</v>
      </c>
      <c r="C40" s="224"/>
      <c r="D40" s="224"/>
      <c r="E40" s="224"/>
      <c r="F40" s="224"/>
      <c r="G40" s="224"/>
      <c r="H40" s="224"/>
      <c r="I40" s="224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225" t="s">
        <v>6</v>
      </c>
      <c r="B41" s="225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225"/>
      <c r="B42" s="225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225"/>
      <c r="B43" s="225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225"/>
      <c r="B44" s="225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225"/>
      <c r="B45" s="225"/>
      <c r="C45" s="219" t="s">
        <v>106</v>
      </c>
      <c r="D45" s="219"/>
      <c r="E45" s="219"/>
      <c r="F45" s="219"/>
      <c r="G45" s="219"/>
      <c r="H45" s="219"/>
      <c r="I45" s="219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225"/>
      <c r="B46" s="225"/>
      <c r="C46" s="218" t="s">
        <v>37</v>
      </c>
      <c r="D46" s="218"/>
      <c r="E46" s="218"/>
      <c r="F46" s="218"/>
      <c r="G46" s="218"/>
      <c r="H46" s="218"/>
      <c r="I46" s="218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225"/>
      <c r="B47" s="225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225"/>
      <c r="B48" s="225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225"/>
      <c r="B49" s="225"/>
      <c r="C49" s="219" t="s">
        <v>105</v>
      </c>
      <c r="D49" s="219"/>
      <c r="E49" s="219"/>
      <c r="F49" s="219"/>
      <c r="G49" s="219"/>
      <c r="H49" s="219"/>
      <c r="I49" s="219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225"/>
      <c r="B50" s="225"/>
      <c r="C50" s="218" t="s">
        <v>32</v>
      </c>
      <c r="D50" s="218"/>
      <c r="E50" s="218"/>
      <c r="F50" s="218"/>
      <c r="G50" s="218"/>
      <c r="H50" s="218"/>
      <c r="I50" s="218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225"/>
      <c r="B51" s="225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225"/>
      <c r="B52" s="225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225"/>
      <c r="B53" s="225"/>
      <c r="C53" s="219" t="s">
        <v>61</v>
      </c>
      <c r="D53" s="219"/>
      <c r="E53" s="219"/>
      <c r="F53" s="219"/>
      <c r="G53" s="219"/>
      <c r="H53" s="219"/>
      <c r="I53" s="219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225"/>
      <c r="B54" s="225"/>
      <c r="C54" s="218" t="s">
        <v>38</v>
      </c>
      <c r="D54" s="218"/>
      <c r="E54" s="218"/>
      <c r="F54" s="218"/>
      <c r="G54" s="218"/>
      <c r="H54" s="218"/>
      <c r="I54" s="218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225"/>
      <c r="B55" s="225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225"/>
      <c r="B56" s="225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225"/>
      <c r="B57" s="225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225"/>
      <c r="B58" s="225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225"/>
      <c r="B59" s="225"/>
      <c r="C59" s="219" t="s">
        <v>63</v>
      </c>
      <c r="D59" s="219"/>
      <c r="E59" s="219"/>
      <c r="F59" s="219"/>
      <c r="G59" s="219"/>
      <c r="H59" s="219"/>
      <c r="I59" s="219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225"/>
      <c r="B60" s="225"/>
      <c r="C60" s="218" t="s">
        <v>33</v>
      </c>
      <c r="D60" s="218"/>
      <c r="E60" s="218"/>
      <c r="F60" s="218"/>
      <c r="G60" s="218"/>
      <c r="H60" s="218"/>
      <c r="I60" s="218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225"/>
      <c r="B61" s="226" t="s">
        <v>13</v>
      </c>
      <c r="C61" s="226"/>
      <c r="D61" s="226"/>
      <c r="E61" s="226"/>
      <c r="F61" s="226"/>
      <c r="G61" s="226"/>
      <c r="H61" s="226"/>
      <c r="I61" s="226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227" t="s">
        <v>34</v>
      </c>
      <c r="B62" s="227"/>
      <c r="C62" s="227"/>
      <c r="D62" s="227"/>
      <c r="E62" s="227"/>
      <c r="F62" s="227"/>
      <c r="G62" s="227"/>
      <c r="H62" s="227"/>
      <c r="I62" s="227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230" t="s">
        <v>97</v>
      </c>
      <c r="B63" s="230"/>
      <c r="C63" s="230"/>
      <c r="D63" s="230"/>
      <c r="E63" s="229" t="s">
        <v>81</v>
      </c>
      <c r="F63" s="229"/>
      <c r="G63" s="229"/>
      <c r="H63" s="229"/>
      <c r="I63" s="229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230"/>
      <c r="B64" s="230"/>
      <c r="C64" s="230"/>
      <c r="D64" s="230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232" t="s">
        <v>77</v>
      </c>
      <c r="B65" s="232"/>
      <c r="C65" s="232"/>
      <c r="D65" s="12"/>
      <c r="E65" s="228" t="s">
        <v>82</v>
      </c>
      <c r="F65" s="228"/>
      <c r="G65" s="228"/>
      <c r="H65" s="23"/>
      <c r="I65" s="23"/>
      <c r="J65" s="233" t="s">
        <v>12</v>
      </c>
      <c r="K65" s="233"/>
      <c r="L65" s="14"/>
      <c r="M65" s="14"/>
      <c r="W65" s="228" t="str">
        <f>J65</f>
        <v>ADRIANA VILLAMIZAR NAVARRO</v>
      </c>
      <c r="X65" s="228"/>
      <c r="Y65" s="228"/>
    </row>
    <row r="66" spans="1:25" s="8" customFormat="1" ht="15" customHeight="1">
      <c r="A66" s="234" t="s">
        <v>78</v>
      </c>
      <c r="B66" s="234"/>
      <c r="C66" s="234"/>
      <c r="E66" s="231" t="s">
        <v>83</v>
      </c>
      <c r="F66" s="231"/>
      <c r="G66" s="231"/>
      <c r="H66" s="24"/>
      <c r="I66" s="24"/>
      <c r="J66" s="235" t="s">
        <v>1</v>
      </c>
      <c r="K66" s="235"/>
      <c r="L66" s="15"/>
      <c r="M66" s="15"/>
      <c r="W66" s="231" t="str">
        <f>J66</f>
        <v xml:space="preserve">Jefe Oficina Asesora de Planeación </v>
      </c>
      <c r="X66" s="231"/>
      <c r="Y66" s="231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04" customWidth="1"/>
    <col min="12" max="12" width="17.42578125" style="104" customWidth="1"/>
    <col min="13" max="13" width="14.42578125" style="104" customWidth="1"/>
    <col min="14" max="14" width="20.5703125" style="104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4"/>
      <c r="B1" s="185"/>
      <c r="C1" s="186"/>
      <c r="D1" s="193" t="s">
        <v>120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</row>
    <row r="2" spans="1:26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</row>
    <row r="3" spans="1:26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</row>
    <row r="4" spans="1:26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</row>
    <row r="5" spans="1:26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6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6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6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04">
        <v>0</v>
      </c>
    </row>
    <row r="10" spans="1:26" ht="23.25" customHeight="1">
      <c r="A10" s="206" t="s">
        <v>23</v>
      </c>
      <c r="B10" s="206" t="s">
        <v>24</v>
      </c>
      <c r="C10" s="206" t="s">
        <v>25</v>
      </c>
      <c r="D10" s="206" t="s">
        <v>109</v>
      </c>
      <c r="E10" s="206" t="s">
        <v>160</v>
      </c>
      <c r="F10" s="206" t="s">
        <v>42</v>
      </c>
      <c r="G10" s="206" t="s">
        <v>110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6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6" ht="56.25" customHeight="1">
      <c r="A12" s="225" t="s">
        <v>119</v>
      </c>
      <c r="B12" s="245" t="s">
        <v>168</v>
      </c>
      <c r="C12" s="32" t="s">
        <v>121</v>
      </c>
      <c r="D12" s="32" t="s">
        <v>123</v>
      </c>
      <c r="E12" s="121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01"/>
      <c r="K12" s="112">
        <v>112000000</v>
      </c>
      <c r="L12" s="82"/>
      <c r="M12" s="82"/>
      <c r="N12" s="83">
        <f>SUM(K12:M12)</f>
        <v>112000000</v>
      </c>
      <c r="O12" s="126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225"/>
      <c r="B13" s="246"/>
      <c r="C13" s="32" t="s">
        <v>121</v>
      </c>
      <c r="D13" s="32" t="s">
        <v>123</v>
      </c>
      <c r="E13" s="121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01"/>
      <c r="K13" s="112">
        <v>48000000</v>
      </c>
      <c r="L13" s="89"/>
      <c r="M13" s="8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225"/>
      <c r="B14" s="246"/>
      <c r="C14" s="242" t="s">
        <v>154</v>
      </c>
      <c r="D14" s="242"/>
      <c r="E14" s="242"/>
      <c r="F14" s="242"/>
      <c r="G14" s="242"/>
      <c r="H14" s="242"/>
      <c r="I14" s="242"/>
      <c r="J14" s="242"/>
      <c r="K14" s="91">
        <f>SUM(K12:K13)</f>
        <v>160000000</v>
      </c>
      <c r="L14" s="91">
        <f t="shared" ref="L14:N14" si="4">SUM(L12:L13)</f>
        <v>0</v>
      </c>
      <c r="M14" s="91">
        <f t="shared" si="4"/>
        <v>0</v>
      </c>
      <c r="N14" s="91">
        <f t="shared" si="4"/>
        <v>160000000</v>
      </c>
      <c r="O14" s="90">
        <f>SUM(O12:O13)</f>
        <v>7000000</v>
      </c>
      <c r="P14" s="90">
        <f>SUM(P12:P13)</f>
        <v>0</v>
      </c>
      <c r="Q14" s="90">
        <f t="shared" ref="Q14:Z14" si="5">SUM(Q12:Q13)</f>
        <v>0</v>
      </c>
      <c r="R14" s="90">
        <f>SUM(R12:R13)</f>
        <v>7000000</v>
      </c>
      <c r="S14" s="90">
        <f>SUM(S12:S13)</f>
        <v>0</v>
      </c>
      <c r="T14" s="90">
        <f>SUM(T12:T13)</f>
        <v>0</v>
      </c>
      <c r="U14" s="90">
        <f t="shared" si="5"/>
        <v>0</v>
      </c>
      <c r="V14" s="90">
        <f>SUM(V12:V13)</f>
        <v>0</v>
      </c>
      <c r="W14" s="88">
        <f>SUM(W12:W13)</f>
        <v>153000000</v>
      </c>
      <c r="X14" s="91">
        <f t="shared" si="5"/>
        <v>0</v>
      </c>
      <c r="Y14" s="91">
        <f t="shared" si="5"/>
        <v>0</v>
      </c>
      <c r="Z14" s="91">
        <f t="shared" si="5"/>
        <v>153000000</v>
      </c>
    </row>
    <row r="15" spans="1:26" s="22" customFormat="1" ht="24.95" customHeight="1">
      <c r="A15" s="225"/>
      <c r="B15" s="246"/>
      <c r="C15" s="243" t="s">
        <v>124</v>
      </c>
      <c r="D15" s="243"/>
      <c r="E15" s="243"/>
      <c r="F15" s="243"/>
      <c r="G15" s="243"/>
      <c r="H15" s="243"/>
      <c r="I15" s="243"/>
      <c r="J15" s="243"/>
      <c r="K15" s="94">
        <f>K14</f>
        <v>160000000</v>
      </c>
      <c r="L15" s="94">
        <f t="shared" ref="L15:V15" si="6">L14</f>
        <v>0</v>
      </c>
      <c r="M15" s="94">
        <f t="shared" si="6"/>
        <v>0</v>
      </c>
      <c r="N15" s="94">
        <f t="shared" si="6"/>
        <v>160000000</v>
      </c>
      <c r="O15" s="92">
        <f t="shared" si="6"/>
        <v>7000000</v>
      </c>
      <c r="P15" s="92">
        <f t="shared" si="6"/>
        <v>0</v>
      </c>
      <c r="Q15" s="92">
        <f t="shared" si="6"/>
        <v>0</v>
      </c>
      <c r="R15" s="92">
        <f t="shared" si="6"/>
        <v>7000000</v>
      </c>
      <c r="S15" s="92">
        <f t="shared" si="6"/>
        <v>0</v>
      </c>
      <c r="T15" s="92">
        <f t="shared" si="6"/>
        <v>0</v>
      </c>
      <c r="U15" s="92">
        <f t="shared" si="6"/>
        <v>0</v>
      </c>
      <c r="V15" s="92">
        <f t="shared" si="6"/>
        <v>0</v>
      </c>
      <c r="W15" s="93">
        <f>W14</f>
        <v>153000000</v>
      </c>
      <c r="X15" s="93">
        <f t="shared" ref="X15:Z15" si="7">X14</f>
        <v>0</v>
      </c>
      <c r="Y15" s="93">
        <f t="shared" si="7"/>
        <v>0</v>
      </c>
      <c r="Z15" s="93">
        <f t="shared" si="7"/>
        <v>153000000</v>
      </c>
    </row>
    <row r="16" spans="1:26" ht="56.25" customHeight="1">
      <c r="A16" s="225"/>
      <c r="B16" s="246"/>
      <c r="C16" s="32" t="s">
        <v>125</v>
      </c>
      <c r="D16" s="32" t="s">
        <v>125</v>
      </c>
      <c r="E16" s="121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07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225"/>
      <c r="B17" s="246"/>
      <c r="C17" s="32" t="s">
        <v>125</v>
      </c>
      <c r="D17" s="32" t="s">
        <v>125</v>
      </c>
      <c r="E17" s="121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13">
        <f>+'[2]PAA INVERSIÓN 2024'!$AB$18+'[2]PAA INVERSIÓN 2024'!$AB$19</f>
        <v>70000000</v>
      </c>
      <c r="L17" s="82"/>
      <c r="M17" s="82"/>
      <c r="N17" s="83">
        <f>SUM(K17:M17)</f>
        <v>70000000</v>
      </c>
      <c r="O17" s="126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225"/>
      <c r="B18" s="246"/>
      <c r="C18" s="32" t="s">
        <v>125</v>
      </c>
      <c r="D18" s="32" t="s">
        <v>125</v>
      </c>
      <c r="E18" s="121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7"/>
      <c r="K18" s="107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225"/>
      <c r="B19" s="246"/>
      <c r="C19" s="242" t="s">
        <v>129</v>
      </c>
      <c r="D19" s="242"/>
      <c r="E19" s="242"/>
      <c r="F19" s="242"/>
      <c r="G19" s="242"/>
      <c r="H19" s="242"/>
      <c r="I19" s="242"/>
      <c r="J19" s="242"/>
      <c r="K19" s="91">
        <f>SUM(K16:K18)</f>
        <v>70000000</v>
      </c>
      <c r="L19" s="91">
        <f t="shared" ref="L19:N19" si="11">SUM(L16:L18)</f>
        <v>0</v>
      </c>
      <c r="M19" s="91">
        <f t="shared" si="11"/>
        <v>0</v>
      </c>
      <c r="N19" s="91">
        <f t="shared" si="11"/>
        <v>70000000</v>
      </c>
      <c r="O19" s="90">
        <f>SUM(O16:O18)</f>
        <v>6000000</v>
      </c>
      <c r="P19" s="90">
        <f t="shared" ref="P19:V19" si="12">SUM(P16:P18)</f>
        <v>0</v>
      </c>
      <c r="Q19" s="90">
        <f t="shared" si="12"/>
        <v>0</v>
      </c>
      <c r="R19" s="90">
        <f t="shared" si="12"/>
        <v>6000000</v>
      </c>
      <c r="S19" s="90">
        <f t="shared" si="12"/>
        <v>0</v>
      </c>
      <c r="T19" s="90">
        <f t="shared" si="12"/>
        <v>0</v>
      </c>
      <c r="U19" s="90">
        <f t="shared" si="12"/>
        <v>0</v>
      </c>
      <c r="V19" s="90">
        <f t="shared" si="12"/>
        <v>0</v>
      </c>
      <c r="W19" s="91">
        <f>SUM(W16:W18)</f>
        <v>64000000</v>
      </c>
      <c r="X19" s="91">
        <f>SUM(X16:X18)</f>
        <v>0</v>
      </c>
      <c r="Y19" s="91">
        <f>SUM(Y16:Y18)</f>
        <v>0</v>
      </c>
      <c r="Z19" s="91">
        <f>SUM(Z16:Z18)</f>
        <v>64000000</v>
      </c>
    </row>
    <row r="20" spans="1:26" s="22" customFormat="1" ht="24.95" customHeight="1">
      <c r="A20" s="225"/>
      <c r="B20" s="246"/>
      <c r="C20" s="243" t="s">
        <v>128</v>
      </c>
      <c r="D20" s="243"/>
      <c r="E20" s="243"/>
      <c r="F20" s="243"/>
      <c r="G20" s="243"/>
      <c r="H20" s="243"/>
      <c r="I20" s="243"/>
      <c r="J20" s="243"/>
      <c r="K20" s="94">
        <f>K19</f>
        <v>70000000</v>
      </c>
      <c r="L20" s="94">
        <f>L19</f>
        <v>0</v>
      </c>
      <c r="M20" s="94">
        <f t="shared" ref="M20:Z20" si="13">M19</f>
        <v>0</v>
      </c>
      <c r="N20" s="94">
        <f t="shared" si="13"/>
        <v>70000000</v>
      </c>
      <c r="O20" s="92">
        <f t="shared" si="13"/>
        <v>6000000</v>
      </c>
      <c r="P20" s="92">
        <f t="shared" si="13"/>
        <v>0</v>
      </c>
      <c r="Q20" s="92">
        <f t="shared" si="13"/>
        <v>0</v>
      </c>
      <c r="R20" s="92">
        <f t="shared" si="13"/>
        <v>6000000</v>
      </c>
      <c r="S20" s="92">
        <f t="shared" si="13"/>
        <v>0</v>
      </c>
      <c r="T20" s="92">
        <f t="shared" si="13"/>
        <v>0</v>
      </c>
      <c r="U20" s="92">
        <f t="shared" si="13"/>
        <v>0</v>
      </c>
      <c r="V20" s="92">
        <f t="shared" si="13"/>
        <v>0</v>
      </c>
      <c r="W20" s="92">
        <f t="shared" si="13"/>
        <v>64000000</v>
      </c>
      <c r="X20" s="92">
        <f t="shared" si="13"/>
        <v>0</v>
      </c>
      <c r="Y20" s="92">
        <f t="shared" si="13"/>
        <v>0</v>
      </c>
      <c r="Z20" s="92">
        <f t="shared" si="13"/>
        <v>64000000</v>
      </c>
    </row>
    <row r="21" spans="1:26" ht="54.95" customHeight="1">
      <c r="A21" s="225"/>
      <c r="B21" s="246"/>
      <c r="C21" s="51" t="s">
        <v>130</v>
      </c>
      <c r="D21" s="51" t="s">
        <v>133</v>
      </c>
      <c r="E21" s="121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08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225"/>
      <c r="B22" s="246"/>
      <c r="C22" s="51" t="s">
        <v>130</v>
      </c>
      <c r="D22" s="51" t="s">
        <v>133</v>
      </c>
      <c r="E22" s="121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08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225"/>
      <c r="B23" s="246"/>
      <c r="C23" s="242" t="s">
        <v>136</v>
      </c>
      <c r="D23" s="242"/>
      <c r="E23" s="242"/>
      <c r="F23" s="242"/>
      <c r="G23" s="242"/>
      <c r="H23" s="242"/>
      <c r="I23" s="242"/>
      <c r="J23" s="242"/>
      <c r="K23" s="91">
        <f>SUM(K21:K22)</f>
        <v>0</v>
      </c>
      <c r="L23" s="91">
        <f>SUM(L21:L22)</f>
        <v>0</v>
      </c>
      <c r="M23" s="91">
        <f>SUM(M21:M22)</f>
        <v>0</v>
      </c>
      <c r="N23" s="91">
        <f>SUM(N21:N22)</f>
        <v>0</v>
      </c>
      <c r="O23" s="90">
        <f>SUM(O21:O22)</f>
        <v>0</v>
      </c>
      <c r="P23" s="90">
        <f t="shared" ref="P23:V23" si="18">SUM(P21:P22)</f>
        <v>0</v>
      </c>
      <c r="Q23" s="90">
        <f t="shared" si="18"/>
        <v>0</v>
      </c>
      <c r="R23" s="90">
        <f t="shared" si="18"/>
        <v>0</v>
      </c>
      <c r="S23" s="90">
        <f t="shared" si="18"/>
        <v>0</v>
      </c>
      <c r="T23" s="90">
        <f t="shared" si="18"/>
        <v>0</v>
      </c>
      <c r="U23" s="90">
        <f t="shared" si="18"/>
        <v>0</v>
      </c>
      <c r="V23" s="90">
        <f t="shared" si="18"/>
        <v>0</v>
      </c>
      <c r="W23" s="91">
        <f>SUM(W21:W22)</f>
        <v>0</v>
      </c>
      <c r="X23" s="91">
        <f>SUM(X21:X22)</f>
        <v>0</v>
      </c>
      <c r="Y23" s="91">
        <f>SUM(Y21:Y22)</f>
        <v>0</v>
      </c>
      <c r="Z23" s="91">
        <f>SUM(Z21:Z22)</f>
        <v>0</v>
      </c>
    </row>
    <row r="24" spans="1:26" s="22" customFormat="1" ht="24.95" customHeight="1">
      <c r="A24" s="225"/>
      <c r="B24" s="246"/>
      <c r="C24" s="243" t="s">
        <v>135</v>
      </c>
      <c r="D24" s="243"/>
      <c r="E24" s="243"/>
      <c r="F24" s="243"/>
      <c r="G24" s="243"/>
      <c r="H24" s="243"/>
      <c r="I24" s="243"/>
      <c r="J24" s="243"/>
      <c r="K24" s="94">
        <f>SUM(K23)</f>
        <v>0</v>
      </c>
      <c r="L24" s="94">
        <f t="shared" ref="L24:Z24" si="19">SUM(L23)</f>
        <v>0</v>
      </c>
      <c r="M24" s="94">
        <f t="shared" si="19"/>
        <v>0</v>
      </c>
      <c r="N24" s="94">
        <f t="shared" si="19"/>
        <v>0</v>
      </c>
      <c r="O24" s="92">
        <f t="shared" si="19"/>
        <v>0</v>
      </c>
      <c r="P24" s="92">
        <f t="shared" si="19"/>
        <v>0</v>
      </c>
      <c r="Q24" s="92">
        <f t="shared" si="19"/>
        <v>0</v>
      </c>
      <c r="R24" s="92">
        <f t="shared" si="19"/>
        <v>0</v>
      </c>
      <c r="S24" s="92">
        <f t="shared" si="19"/>
        <v>0</v>
      </c>
      <c r="T24" s="92">
        <f t="shared" si="19"/>
        <v>0</v>
      </c>
      <c r="U24" s="92">
        <f t="shared" si="19"/>
        <v>0</v>
      </c>
      <c r="V24" s="92">
        <f t="shared" si="19"/>
        <v>0</v>
      </c>
      <c r="W24" s="94">
        <f>SUM(W23)</f>
        <v>0</v>
      </c>
      <c r="X24" s="94">
        <f t="shared" si="19"/>
        <v>0</v>
      </c>
      <c r="Y24" s="94">
        <f t="shared" si="19"/>
        <v>0</v>
      </c>
      <c r="Z24" s="94">
        <f t="shared" si="19"/>
        <v>0</v>
      </c>
    </row>
    <row r="25" spans="1:26" ht="54.95" customHeight="1">
      <c r="A25" s="225"/>
      <c r="B25" s="246"/>
      <c r="C25" s="51" t="s">
        <v>137</v>
      </c>
      <c r="D25" s="51" t="s">
        <v>137</v>
      </c>
      <c r="E25" s="122" t="s">
        <v>164</v>
      </c>
      <c r="F25" s="40" t="s">
        <v>138</v>
      </c>
      <c r="G25" s="51" t="s">
        <v>155</v>
      </c>
      <c r="H25" s="42" t="s">
        <v>134</v>
      </c>
      <c r="I25" s="33" t="s">
        <v>68</v>
      </c>
      <c r="J25" s="101"/>
      <c r="K25" s="112">
        <v>304964449</v>
      </c>
      <c r="L25" s="109"/>
      <c r="M25" s="109"/>
      <c r="N25" s="109">
        <f t="shared" ref="N25:N26" si="20">SUM(K25:M25)</f>
        <v>304964449</v>
      </c>
      <c r="O25" s="26"/>
      <c r="P25" s="43">
        <v>0</v>
      </c>
      <c r="Q25" s="43"/>
      <c r="R25" s="44">
        <f t="shared" ref="R25:R26" si="21">+O25+P25+Q25</f>
        <v>0</v>
      </c>
      <c r="S25" s="126">
        <v>81552000</v>
      </c>
      <c r="T25" s="43"/>
      <c r="U25" s="43"/>
      <c r="V25" s="44">
        <f>SUM(S25:U25)</f>
        <v>81552000</v>
      </c>
      <c r="W25" s="89">
        <f t="shared" ref="W25:Y26" si="22">SUM(K25-O25+S25)</f>
        <v>386516449</v>
      </c>
      <c r="X25" s="89">
        <f t="shared" si="22"/>
        <v>0</v>
      </c>
      <c r="Y25" s="89">
        <f t="shared" si="22"/>
        <v>0</v>
      </c>
      <c r="Z25" s="84">
        <f>W25+X25+Y25</f>
        <v>386516449</v>
      </c>
    </row>
    <row r="26" spans="1:26" ht="54.95" customHeight="1">
      <c r="A26" s="225"/>
      <c r="B26" s="246"/>
      <c r="C26" s="51" t="s">
        <v>137</v>
      </c>
      <c r="D26" s="51" t="s">
        <v>137</v>
      </c>
      <c r="E26" s="122" t="s">
        <v>164</v>
      </c>
      <c r="F26" s="40" t="s">
        <v>138</v>
      </c>
      <c r="G26" s="51" t="s">
        <v>155</v>
      </c>
      <c r="H26" s="42" t="s">
        <v>69</v>
      </c>
      <c r="I26" s="33" t="s">
        <v>66</v>
      </c>
      <c r="J26" s="101"/>
      <c r="K26" s="112">
        <v>90000000</v>
      </c>
      <c r="L26" s="109"/>
      <c r="M26" s="109">
        <v>0</v>
      </c>
      <c r="N26" s="109">
        <f t="shared" si="20"/>
        <v>90000000</v>
      </c>
      <c r="O26" s="126">
        <v>5000000</v>
      </c>
      <c r="P26" s="43">
        <v>0</v>
      </c>
      <c r="Q26" s="43"/>
      <c r="R26" s="44">
        <f t="shared" si="21"/>
        <v>5000000</v>
      </c>
      <c r="S26" s="29"/>
      <c r="T26" s="43"/>
      <c r="U26" s="43"/>
      <c r="V26" s="44">
        <f>SUM(S26:U26)</f>
        <v>0</v>
      </c>
      <c r="W26" s="89">
        <f t="shared" si="22"/>
        <v>85000000</v>
      </c>
      <c r="X26" s="89">
        <f t="shared" si="22"/>
        <v>0</v>
      </c>
      <c r="Y26" s="89">
        <f t="shared" si="22"/>
        <v>0</v>
      </c>
      <c r="Z26" s="84">
        <f t="shared" ref="Z26" si="23">W26+X26+Y26</f>
        <v>85000000</v>
      </c>
    </row>
    <row r="27" spans="1:26" s="21" customFormat="1" ht="12" customHeight="1">
      <c r="A27" s="225"/>
      <c r="B27" s="246"/>
      <c r="C27" s="242" t="s">
        <v>139</v>
      </c>
      <c r="D27" s="242"/>
      <c r="E27" s="242"/>
      <c r="F27" s="242"/>
      <c r="G27" s="242"/>
      <c r="H27" s="242"/>
      <c r="I27" s="242"/>
      <c r="J27" s="242"/>
      <c r="K27" s="91">
        <f t="shared" ref="K27:R27" si="24">SUM(K25:K26)</f>
        <v>394964449</v>
      </c>
      <c r="L27" s="91">
        <f t="shared" si="24"/>
        <v>0</v>
      </c>
      <c r="M27" s="91">
        <f t="shared" si="24"/>
        <v>0</v>
      </c>
      <c r="N27" s="91">
        <f t="shared" si="24"/>
        <v>394964449</v>
      </c>
      <c r="O27" s="90">
        <f t="shared" si="24"/>
        <v>5000000</v>
      </c>
      <c r="P27" s="90">
        <f t="shared" si="24"/>
        <v>0</v>
      </c>
      <c r="Q27" s="90">
        <f t="shared" si="24"/>
        <v>0</v>
      </c>
      <c r="R27" s="90">
        <f t="shared" si="24"/>
        <v>5000000</v>
      </c>
      <c r="S27" s="90">
        <f t="shared" ref="S27:V27" si="25">SUM(S25:S26)</f>
        <v>81552000</v>
      </c>
      <c r="T27" s="90">
        <f t="shared" si="25"/>
        <v>0</v>
      </c>
      <c r="U27" s="90">
        <f t="shared" si="25"/>
        <v>0</v>
      </c>
      <c r="V27" s="90">
        <f t="shared" si="25"/>
        <v>81552000</v>
      </c>
      <c r="W27" s="91">
        <f>SUM(W25:W26)</f>
        <v>471516449</v>
      </c>
      <c r="X27" s="91">
        <f>SUM(X25:X26)</f>
        <v>0</v>
      </c>
      <c r="Y27" s="91">
        <f>SUM(Y25:Y26)</f>
        <v>0</v>
      </c>
      <c r="Z27" s="91">
        <f>SUM(Z25:Z26)</f>
        <v>471516449</v>
      </c>
    </row>
    <row r="28" spans="1:26" s="22" customFormat="1" ht="24.95" customHeight="1">
      <c r="A28" s="225"/>
      <c r="B28" s="247"/>
      <c r="C28" s="243" t="s">
        <v>140</v>
      </c>
      <c r="D28" s="243"/>
      <c r="E28" s="243"/>
      <c r="F28" s="243"/>
      <c r="G28" s="243"/>
      <c r="H28" s="243"/>
      <c r="I28" s="243"/>
      <c r="J28" s="243"/>
      <c r="K28" s="94">
        <f>SUM(K27)</f>
        <v>394964449</v>
      </c>
      <c r="L28" s="94">
        <f t="shared" ref="L28:V28" si="26">SUM(L27)</f>
        <v>0</v>
      </c>
      <c r="M28" s="94">
        <f t="shared" si="26"/>
        <v>0</v>
      </c>
      <c r="N28" s="94">
        <f t="shared" si="26"/>
        <v>394964449</v>
      </c>
      <c r="O28" s="92">
        <f t="shared" si="26"/>
        <v>5000000</v>
      </c>
      <c r="P28" s="92">
        <f t="shared" si="26"/>
        <v>0</v>
      </c>
      <c r="Q28" s="92">
        <f t="shared" si="26"/>
        <v>0</v>
      </c>
      <c r="R28" s="92">
        <f t="shared" si="26"/>
        <v>5000000</v>
      </c>
      <c r="S28" s="92">
        <f t="shared" si="26"/>
        <v>81552000</v>
      </c>
      <c r="T28" s="92">
        <f t="shared" si="26"/>
        <v>0</v>
      </c>
      <c r="U28" s="92">
        <f t="shared" si="26"/>
        <v>0</v>
      </c>
      <c r="V28" s="92">
        <f t="shared" si="26"/>
        <v>81552000</v>
      </c>
      <c r="W28" s="94">
        <f>SUM(W27)</f>
        <v>471516449</v>
      </c>
      <c r="X28" s="94">
        <f>SUM(X27)</f>
        <v>0</v>
      </c>
      <c r="Y28" s="94">
        <f>SUM(Y27)</f>
        <v>0</v>
      </c>
      <c r="Z28" s="94">
        <f>SUM(Z27)</f>
        <v>471516449</v>
      </c>
    </row>
    <row r="29" spans="1:26" s="21" customFormat="1" ht="37.5" customHeight="1">
      <c r="A29" s="225"/>
      <c r="B29" s="244" t="s">
        <v>169</v>
      </c>
      <c r="C29" s="244"/>
      <c r="D29" s="244"/>
      <c r="E29" s="244"/>
      <c r="F29" s="244"/>
      <c r="G29" s="244"/>
      <c r="H29" s="244"/>
      <c r="I29" s="244"/>
      <c r="J29" s="244"/>
      <c r="K29" s="96">
        <f>K15+K20+K24+K28</f>
        <v>624964449</v>
      </c>
      <c r="L29" s="96">
        <f t="shared" ref="L29:M29" si="27">L15+L20+L24+L28</f>
        <v>0</v>
      </c>
      <c r="M29" s="96">
        <f t="shared" si="27"/>
        <v>0</v>
      </c>
      <c r="N29" s="96">
        <f>N15+N20+N24+N28</f>
        <v>624964449</v>
      </c>
      <c r="O29" s="95">
        <f t="shared" ref="O29:V29" si="28">O15+O20+O24</f>
        <v>13000000</v>
      </c>
      <c r="P29" s="95">
        <f t="shared" si="28"/>
        <v>0</v>
      </c>
      <c r="Q29" s="95">
        <f t="shared" si="28"/>
        <v>0</v>
      </c>
      <c r="R29" s="95">
        <f t="shared" si="28"/>
        <v>13000000</v>
      </c>
      <c r="S29" s="95">
        <f t="shared" si="28"/>
        <v>0</v>
      </c>
      <c r="T29" s="95">
        <f t="shared" si="28"/>
        <v>0</v>
      </c>
      <c r="U29" s="95">
        <f t="shared" si="28"/>
        <v>0</v>
      </c>
      <c r="V29" s="95">
        <f t="shared" si="28"/>
        <v>0</v>
      </c>
      <c r="W29" s="96">
        <f>W15+W20+W24+W28</f>
        <v>688516449</v>
      </c>
      <c r="X29" s="96">
        <f>X15+X20+X24+X28</f>
        <v>0</v>
      </c>
      <c r="Y29" s="96">
        <f>Y15+Y20+Y24+Y28</f>
        <v>0</v>
      </c>
      <c r="Z29" s="96">
        <f>Z15+Z20+Z24+Z28</f>
        <v>688516449</v>
      </c>
    </row>
    <row r="30" spans="1:26" ht="54.6" customHeight="1">
      <c r="A30" s="225" t="s">
        <v>119</v>
      </c>
      <c r="B30" s="225" t="s">
        <v>170</v>
      </c>
      <c r="C30" s="51" t="s">
        <v>141</v>
      </c>
      <c r="D30" s="32" t="s">
        <v>141</v>
      </c>
      <c r="E30" s="122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03"/>
      <c r="K30" s="112">
        <v>31000000</v>
      </c>
      <c r="L30" s="110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225"/>
      <c r="B31" s="225"/>
      <c r="C31" s="51" t="s">
        <v>141</v>
      </c>
      <c r="D31" s="32" t="s">
        <v>141</v>
      </c>
      <c r="E31" s="122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01"/>
      <c r="K31" s="112">
        <v>149853000</v>
      </c>
      <c r="L31" s="110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225"/>
      <c r="B32" s="225"/>
      <c r="C32" s="51" t="s">
        <v>141</v>
      </c>
      <c r="D32" s="32" t="s">
        <v>141</v>
      </c>
      <c r="E32" s="122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78"/>
      <c r="K32" s="111">
        <v>0</v>
      </c>
      <c r="L32" s="112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225"/>
      <c r="B33" s="225"/>
      <c r="C33" s="51" t="s">
        <v>141</v>
      </c>
      <c r="D33" s="32" t="s">
        <v>141</v>
      </c>
      <c r="E33" s="122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78"/>
      <c r="K33" s="111">
        <v>0</v>
      </c>
      <c r="L33" s="113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225"/>
      <c r="B34" s="225"/>
      <c r="C34" s="242" t="s">
        <v>172</v>
      </c>
      <c r="D34" s="242"/>
      <c r="E34" s="242"/>
      <c r="F34" s="242"/>
      <c r="G34" s="242"/>
      <c r="H34" s="242"/>
      <c r="I34" s="242"/>
      <c r="J34" s="242"/>
      <c r="K34" s="91">
        <f>SUM(K30:K33)</f>
        <v>180853000</v>
      </c>
      <c r="L34" s="91">
        <f t="shared" ref="L34:N34" si="36">SUM(L30:L33)</f>
        <v>708147000</v>
      </c>
      <c r="M34" s="91">
        <f t="shared" si="36"/>
        <v>0</v>
      </c>
      <c r="N34" s="91">
        <f t="shared" si="36"/>
        <v>889000000</v>
      </c>
      <c r="O34" s="90">
        <f>SUM(O30:O33)</f>
        <v>0</v>
      </c>
      <c r="P34" s="90">
        <f t="shared" ref="P34:U34" si="37">SUM(P30:P33)</f>
        <v>0</v>
      </c>
      <c r="Q34" s="90">
        <f t="shared" si="37"/>
        <v>0</v>
      </c>
      <c r="R34" s="90">
        <f t="shared" si="37"/>
        <v>0</v>
      </c>
      <c r="S34" s="90">
        <f>SUM(S30:S33)</f>
        <v>0</v>
      </c>
      <c r="T34" s="90">
        <f t="shared" si="37"/>
        <v>0</v>
      </c>
      <c r="U34" s="90">
        <f t="shared" si="37"/>
        <v>0</v>
      </c>
      <c r="V34" s="90">
        <f>SUM(V30:V33)</f>
        <v>0</v>
      </c>
      <c r="W34" s="91">
        <f>SUM(W30:W33)</f>
        <v>180853000</v>
      </c>
      <c r="X34" s="91">
        <f>SUM(X30:X33)</f>
        <v>708147000</v>
      </c>
      <c r="Y34" s="91">
        <f t="shared" ref="Y34:Z34" si="38">SUM(Y30:Y33)</f>
        <v>0</v>
      </c>
      <c r="Z34" s="91">
        <f t="shared" si="38"/>
        <v>889000000</v>
      </c>
    </row>
    <row r="35" spans="1:26" s="22" customFormat="1" ht="24.95" customHeight="1">
      <c r="A35" s="225"/>
      <c r="B35" s="225"/>
      <c r="C35" s="243" t="s">
        <v>145</v>
      </c>
      <c r="D35" s="243"/>
      <c r="E35" s="243"/>
      <c r="F35" s="243"/>
      <c r="G35" s="243"/>
      <c r="H35" s="243"/>
      <c r="I35" s="243"/>
      <c r="J35" s="243"/>
      <c r="K35" s="94">
        <f>K34</f>
        <v>180853000</v>
      </c>
      <c r="L35" s="94">
        <f t="shared" ref="L35:Z35" si="39">L34</f>
        <v>708147000</v>
      </c>
      <c r="M35" s="94">
        <f t="shared" si="39"/>
        <v>0</v>
      </c>
      <c r="N35" s="94">
        <f t="shared" si="39"/>
        <v>889000000</v>
      </c>
      <c r="O35" s="92">
        <f t="shared" si="39"/>
        <v>0</v>
      </c>
      <c r="P35" s="92">
        <f t="shared" si="39"/>
        <v>0</v>
      </c>
      <c r="Q35" s="92">
        <f t="shared" si="39"/>
        <v>0</v>
      </c>
      <c r="R35" s="92">
        <f t="shared" si="39"/>
        <v>0</v>
      </c>
      <c r="S35" s="92">
        <f t="shared" si="39"/>
        <v>0</v>
      </c>
      <c r="T35" s="92">
        <f t="shared" si="39"/>
        <v>0</v>
      </c>
      <c r="U35" s="92">
        <f t="shared" si="39"/>
        <v>0</v>
      </c>
      <c r="V35" s="92">
        <f t="shared" si="39"/>
        <v>0</v>
      </c>
      <c r="W35" s="94">
        <f t="shared" si="39"/>
        <v>180853000</v>
      </c>
      <c r="X35" s="94">
        <f t="shared" si="39"/>
        <v>708147000</v>
      </c>
      <c r="Y35" s="94">
        <f t="shared" si="39"/>
        <v>0</v>
      </c>
      <c r="Z35" s="94">
        <f t="shared" si="39"/>
        <v>889000000</v>
      </c>
    </row>
    <row r="36" spans="1:26" ht="53.25" customHeight="1">
      <c r="A36" s="225"/>
      <c r="B36" s="225"/>
      <c r="C36" s="57" t="s">
        <v>146</v>
      </c>
      <c r="D36" s="57" t="s">
        <v>146</v>
      </c>
      <c r="E36" s="123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01"/>
      <c r="K36" s="112">
        <v>896072685</v>
      </c>
      <c r="L36" s="109"/>
      <c r="M36" s="109"/>
      <c r="N36" s="83">
        <f>SUM(K36:M36)</f>
        <v>896072685</v>
      </c>
      <c r="O36" s="126">
        <f>68552000-5000000</f>
        <v>63552000</v>
      </c>
      <c r="P36" s="43">
        <v>0</v>
      </c>
      <c r="Q36" s="43">
        <v>0</v>
      </c>
      <c r="R36" s="44">
        <f>+O36+P36+Q36</f>
        <v>63552000</v>
      </c>
      <c r="S36" s="126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225"/>
      <c r="B37" s="225"/>
      <c r="C37" s="57" t="s">
        <v>146</v>
      </c>
      <c r="D37" s="57" t="s">
        <v>146</v>
      </c>
      <c r="E37" s="123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02"/>
      <c r="K37" s="112">
        <v>315817000</v>
      </c>
      <c r="L37" s="109"/>
      <c r="M37" s="113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225"/>
      <c r="B38" s="225"/>
      <c r="C38" s="57" t="s">
        <v>146</v>
      </c>
      <c r="D38" s="57" t="s">
        <v>146</v>
      </c>
      <c r="E38" s="123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98"/>
      <c r="K38" s="108">
        <v>0</v>
      </c>
      <c r="L38" s="109"/>
      <c r="M38" s="109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225"/>
      <c r="B39" s="225"/>
      <c r="C39" s="57" t="s">
        <v>146</v>
      </c>
      <c r="D39" s="57" t="s">
        <v>146</v>
      </c>
      <c r="E39" s="123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98"/>
      <c r="K39" s="113">
        <v>130000000</v>
      </c>
      <c r="L39" s="109"/>
      <c r="M39" s="109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225"/>
      <c r="B40" s="225"/>
      <c r="C40" s="242" t="s">
        <v>171</v>
      </c>
      <c r="D40" s="242"/>
      <c r="E40" s="242"/>
      <c r="F40" s="242"/>
      <c r="G40" s="242"/>
      <c r="H40" s="242"/>
      <c r="I40" s="242"/>
      <c r="J40" s="242"/>
      <c r="K40" s="91">
        <f>SUM(K36:K39)</f>
        <v>1341889685</v>
      </c>
      <c r="L40" s="91">
        <f t="shared" ref="L40:R40" si="51">SUM(L36:L39)</f>
        <v>0</v>
      </c>
      <c r="M40" s="91">
        <f t="shared" si="51"/>
        <v>3581000</v>
      </c>
      <c r="N40" s="91">
        <f>SUM(N36:N39)</f>
        <v>1345470685</v>
      </c>
      <c r="O40" s="90">
        <f t="shared" si="51"/>
        <v>63552000</v>
      </c>
      <c r="P40" s="90">
        <f>SUM(P36:P39)</f>
        <v>0</v>
      </c>
      <c r="Q40" s="90">
        <f t="shared" si="51"/>
        <v>0</v>
      </c>
      <c r="R40" s="90">
        <f t="shared" si="51"/>
        <v>63552000</v>
      </c>
      <c r="S40" s="90">
        <f>SUM(S36:S39)</f>
        <v>0</v>
      </c>
      <c r="T40" s="90">
        <f>SUM(T36:T39)</f>
        <v>0</v>
      </c>
      <c r="U40" s="90">
        <f t="shared" ref="U40" si="52">SUM(U36:U39)</f>
        <v>0</v>
      </c>
      <c r="V40" s="90">
        <f>SUM(V36:V39)</f>
        <v>0</v>
      </c>
      <c r="W40" s="91">
        <f>SUM(W36:W39)</f>
        <v>1278337685</v>
      </c>
      <c r="X40" s="91">
        <f>SUM(X36:X39)</f>
        <v>0</v>
      </c>
      <c r="Y40" s="91">
        <f>SUM(Y36:Y39)</f>
        <v>3581000</v>
      </c>
      <c r="Z40" s="91">
        <f>SUM(Z36:Z39)</f>
        <v>1281918685</v>
      </c>
    </row>
    <row r="41" spans="1:26" s="22" customFormat="1" ht="24.95" customHeight="1">
      <c r="A41" s="225"/>
      <c r="B41" s="225"/>
      <c r="C41" s="243" t="s">
        <v>147</v>
      </c>
      <c r="D41" s="243"/>
      <c r="E41" s="243"/>
      <c r="F41" s="243"/>
      <c r="G41" s="243"/>
      <c r="H41" s="243"/>
      <c r="I41" s="243"/>
      <c r="J41" s="243"/>
      <c r="K41" s="94">
        <f>K40</f>
        <v>1341889685</v>
      </c>
      <c r="L41" s="94">
        <f>L40</f>
        <v>0</v>
      </c>
      <c r="M41" s="94">
        <f>M40</f>
        <v>3581000</v>
      </c>
      <c r="N41" s="94">
        <f>N40</f>
        <v>1345470685</v>
      </c>
      <c r="O41" s="92">
        <f t="shared" ref="O41:V41" si="53">O40</f>
        <v>63552000</v>
      </c>
      <c r="P41" s="92">
        <f t="shared" si="53"/>
        <v>0</v>
      </c>
      <c r="Q41" s="92">
        <f t="shared" si="53"/>
        <v>0</v>
      </c>
      <c r="R41" s="92">
        <f t="shared" si="53"/>
        <v>63552000</v>
      </c>
      <c r="S41" s="92">
        <f t="shared" si="53"/>
        <v>0</v>
      </c>
      <c r="T41" s="92">
        <f t="shared" si="53"/>
        <v>0</v>
      </c>
      <c r="U41" s="92">
        <f t="shared" si="53"/>
        <v>0</v>
      </c>
      <c r="V41" s="92">
        <f t="shared" si="53"/>
        <v>0</v>
      </c>
      <c r="W41" s="94">
        <f>W40</f>
        <v>1278337685</v>
      </c>
      <c r="X41" s="94">
        <f>X40</f>
        <v>0</v>
      </c>
      <c r="Y41" s="94">
        <f>Y40</f>
        <v>3581000</v>
      </c>
      <c r="Z41" s="94">
        <f>Z40</f>
        <v>1281918685</v>
      </c>
    </row>
    <row r="42" spans="1:26" ht="47.25" customHeight="1">
      <c r="A42" s="225"/>
      <c r="B42" s="250" t="s">
        <v>170</v>
      </c>
      <c r="C42" s="250"/>
      <c r="D42" s="250"/>
      <c r="E42" s="250"/>
      <c r="F42" s="250"/>
      <c r="G42" s="250"/>
      <c r="H42" s="250"/>
      <c r="I42" s="250"/>
      <c r="J42" s="250"/>
      <c r="K42" s="100">
        <f>K35+K41</f>
        <v>1522742685</v>
      </c>
      <c r="L42" s="100">
        <f t="shared" ref="L42:N42" si="54">L35+L41</f>
        <v>708147000</v>
      </c>
      <c r="M42" s="100">
        <f t="shared" si="54"/>
        <v>3581000</v>
      </c>
      <c r="N42" s="100">
        <f t="shared" si="54"/>
        <v>2234470685</v>
      </c>
      <c r="O42" s="99">
        <f t="shared" ref="O42:Q42" si="55">O41+O35+O28+O24+O20+O15</f>
        <v>81552000</v>
      </c>
      <c r="P42" s="99">
        <f t="shared" si="55"/>
        <v>0</v>
      </c>
      <c r="Q42" s="99">
        <f t="shared" si="55"/>
        <v>0</v>
      </c>
      <c r="R42" s="99">
        <f>R41+R35+R28+R24+R20+R15</f>
        <v>81552000</v>
      </c>
      <c r="S42" s="99">
        <f t="shared" ref="S42:V42" si="56">S41+S35+S28+S24+S20+S15</f>
        <v>81552000</v>
      </c>
      <c r="T42" s="99">
        <f t="shared" si="56"/>
        <v>0</v>
      </c>
      <c r="U42" s="99">
        <f t="shared" si="56"/>
        <v>0</v>
      </c>
      <c r="V42" s="99">
        <f t="shared" si="56"/>
        <v>81552000</v>
      </c>
      <c r="W42" s="100">
        <f>W35+W41</f>
        <v>1459190685</v>
      </c>
      <c r="X42" s="100">
        <f t="shared" ref="X42:Z42" si="57">X35+X41</f>
        <v>708147000</v>
      </c>
      <c r="Y42" s="100">
        <f t="shared" si="57"/>
        <v>3581000</v>
      </c>
      <c r="Z42" s="100">
        <f t="shared" si="57"/>
        <v>2170918685</v>
      </c>
    </row>
    <row r="43" spans="1:26" ht="20.100000000000001" customHeight="1">
      <c r="A43" s="251" t="s">
        <v>152</v>
      </c>
      <c r="B43" s="251"/>
      <c r="C43" s="251"/>
      <c r="D43" s="251"/>
      <c r="E43" s="251"/>
      <c r="F43" s="227"/>
      <c r="G43" s="227"/>
      <c r="H43" s="227"/>
      <c r="I43" s="227"/>
      <c r="J43" s="227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52" t="s">
        <v>174</v>
      </c>
      <c r="B44" s="252"/>
      <c r="C44" s="252"/>
      <c r="D44" s="252"/>
      <c r="E44" s="120"/>
      <c r="F44" s="229" t="s">
        <v>157</v>
      </c>
      <c r="G44" s="229"/>
      <c r="H44" s="229"/>
      <c r="I44" s="229"/>
      <c r="J44" s="229"/>
      <c r="K44" s="114">
        <v>2147707134</v>
      </c>
      <c r="L44" s="114">
        <v>708147000</v>
      </c>
      <c r="M44" s="114">
        <v>3581000</v>
      </c>
      <c r="N44" s="114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55"/>
      <c r="B45" s="255"/>
      <c r="C45" s="255"/>
      <c r="D45" s="80"/>
      <c r="E45" s="80"/>
      <c r="F45" s="13"/>
      <c r="G45" s="13"/>
      <c r="H45" s="13"/>
      <c r="I45" s="25"/>
      <c r="J45" s="25"/>
      <c r="K45" s="115"/>
      <c r="L45" s="115"/>
      <c r="N45" s="116" t="s">
        <v>173</v>
      </c>
      <c r="P45" s="97"/>
      <c r="T45" s="97"/>
      <c r="W45" s="77"/>
      <c r="X45" s="16"/>
      <c r="Y45" s="16"/>
      <c r="Z45" s="65" t="str">
        <f>N45</f>
        <v>Versión: 02
FECHA: 27/07/2024</v>
      </c>
    </row>
    <row r="46" spans="1:26" ht="15" customHeight="1">
      <c r="A46" s="232" t="s">
        <v>111</v>
      </c>
      <c r="B46" s="232"/>
      <c r="C46" s="232"/>
      <c r="D46" s="12"/>
      <c r="E46" s="12"/>
      <c r="F46" s="228" t="s">
        <v>112</v>
      </c>
      <c r="G46" s="228"/>
      <c r="H46" s="228"/>
      <c r="I46" s="23"/>
      <c r="J46" s="23"/>
      <c r="K46" s="253" t="s">
        <v>158</v>
      </c>
      <c r="L46" s="253"/>
      <c r="M46" s="117"/>
      <c r="N46" s="117"/>
      <c r="X46" s="254" t="str">
        <f>K46</f>
        <v>MIGUEL LEONARDO CALDERÓN MARÍN</v>
      </c>
      <c r="Y46" s="254"/>
      <c r="Z46" s="254"/>
    </row>
    <row r="47" spans="1:26" s="8" customFormat="1" ht="15" customHeight="1">
      <c r="A47" s="234" t="s">
        <v>78</v>
      </c>
      <c r="B47" s="234"/>
      <c r="C47" s="234"/>
      <c r="F47" s="231" t="s">
        <v>83</v>
      </c>
      <c r="G47" s="231"/>
      <c r="H47" s="231"/>
      <c r="I47" s="24"/>
      <c r="J47" s="24"/>
      <c r="K47" s="248" t="s">
        <v>2</v>
      </c>
      <c r="L47" s="248"/>
      <c r="M47" s="118"/>
      <c r="N47" s="118"/>
      <c r="X47" s="249" t="str">
        <f>K47</f>
        <v>Jefe Oficina Asesora de Planeación</v>
      </c>
      <c r="Y47" s="249"/>
      <c r="Z47" s="249"/>
    </row>
    <row r="48" spans="1:26">
      <c r="M48" s="119"/>
      <c r="N48" s="119"/>
    </row>
    <row r="49" spans="13:14" ht="52.5" customHeight="1">
      <c r="M49" s="119"/>
      <c r="N49" s="119"/>
    </row>
    <row r="50" spans="13:14" ht="20.25" customHeight="1">
      <c r="M50" s="119"/>
      <c r="N50" s="119"/>
    </row>
    <row r="51" spans="13:14" ht="27" customHeight="1">
      <c r="M51" s="119"/>
      <c r="N51" s="119"/>
    </row>
    <row r="52" spans="13:14">
      <c r="M52" s="119"/>
      <c r="N52" s="119"/>
    </row>
    <row r="53" spans="13:14">
      <c r="M53" s="119"/>
      <c r="N53" s="119"/>
    </row>
    <row r="54" spans="13:14">
      <c r="M54" s="119"/>
      <c r="N54" s="119"/>
    </row>
    <row r="55" spans="13:14">
      <c r="M55" s="119"/>
      <c r="N55" s="119"/>
    </row>
    <row r="56" spans="13:14">
      <c r="M56" s="119"/>
      <c r="N56" s="119"/>
    </row>
    <row r="57" spans="13:14">
      <c r="M57" s="119"/>
      <c r="N57" s="119"/>
    </row>
    <row r="58" spans="13:14">
      <c r="M58" s="119"/>
      <c r="N58" s="119"/>
    </row>
    <row r="59" spans="13:14">
      <c r="M59" s="119"/>
      <c r="N59" s="119"/>
    </row>
  </sheetData>
  <mergeCells count="62"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A10:A11"/>
    <mergeCell ref="B10:B11"/>
    <mergeCell ref="C10:C11"/>
    <mergeCell ref="D10:D11"/>
    <mergeCell ref="F10:F11"/>
    <mergeCell ref="E10:E11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:C4"/>
    <mergeCell ref="D1:X4"/>
    <mergeCell ref="Y1:Z1"/>
    <mergeCell ref="Y2:Z2"/>
    <mergeCell ref="Y3:Z3"/>
    <mergeCell ref="Y4:Z4"/>
    <mergeCell ref="A8:B8"/>
    <mergeCell ref="C8:Z8"/>
    <mergeCell ref="A5:B5"/>
    <mergeCell ref="C5:Z5"/>
    <mergeCell ref="A6:B6"/>
    <mergeCell ref="C6:Z6"/>
    <mergeCell ref="A7:B7"/>
    <mergeCell ref="C7:Z7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B81"/>
  <sheetViews>
    <sheetView tabSelected="1" view="pageBreakPreview" topLeftCell="C1" zoomScaleNormal="89" zoomScaleSheetLayoutView="100" workbookViewId="0">
      <pane ySplit="11" topLeftCell="A61" activePane="bottomLeft" state="frozen"/>
      <selection activeCell="J1" sqref="J1"/>
      <selection pane="bottomLeft" activeCell="J61" sqref="J61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04" hidden="1" customWidth="1"/>
    <col min="12" max="12" width="20.28515625" style="104" hidden="1" customWidth="1"/>
    <col min="13" max="13" width="14.42578125" style="104" hidden="1" customWidth="1"/>
    <col min="14" max="14" width="20.5703125" style="104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7.140625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54"/>
    <col min="28" max="28" width="12.28515625" style="154" bestFit="1" customWidth="1"/>
    <col min="29" max="16384" width="11.42578125" style="3"/>
  </cols>
  <sheetData>
    <row r="1" spans="1:28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  <c r="AA1" s="153"/>
      <c r="AB1" s="153"/>
    </row>
    <row r="2" spans="1:28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  <c r="AA2" s="153"/>
      <c r="AB2" s="153"/>
    </row>
    <row r="3" spans="1:28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  <c r="AA3" s="153"/>
      <c r="AB3" s="153"/>
    </row>
    <row r="4" spans="1:28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  <c r="AA4" s="153"/>
      <c r="AB4" s="153"/>
    </row>
    <row r="5" spans="1:28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8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8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8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8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8" ht="23.25" customHeight="1">
      <c r="A10" s="206" t="s">
        <v>23</v>
      </c>
      <c r="B10" s="206" t="s">
        <v>213</v>
      </c>
      <c r="C10" s="206" t="s">
        <v>211</v>
      </c>
      <c r="D10" s="206" t="s">
        <v>212</v>
      </c>
      <c r="E10" s="206" t="s">
        <v>160</v>
      </c>
      <c r="F10" s="206" t="s">
        <v>42</v>
      </c>
      <c r="G10" s="206" t="s">
        <v>214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8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8" ht="56.25" customHeight="1">
      <c r="A12" s="225" t="s">
        <v>119</v>
      </c>
      <c r="B12" s="245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01" t="s">
        <v>202</v>
      </c>
      <c r="K12" s="142">
        <v>147000000</v>
      </c>
      <c r="L12" s="143"/>
      <c r="M12" s="143"/>
      <c r="N12" s="144">
        <f>SUM(K12:M12)</f>
        <v>147000000</v>
      </c>
      <c r="O12" s="126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147000000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147000000</v>
      </c>
    </row>
    <row r="13" spans="1:28" ht="56.25" customHeight="1">
      <c r="A13" s="225"/>
      <c r="B13" s="246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01" t="s">
        <v>202</v>
      </c>
      <c r="K13" s="142">
        <v>0</v>
      </c>
      <c r="L13" s="145"/>
      <c r="M13" s="145"/>
      <c r="N13" s="144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si="0"/>
        <v>0</v>
      </c>
      <c r="Y13" s="81">
        <f t="shared" si="0"/>
        <v>0</v>
      </c>
      <c r="Z13" s="83">
        <f>SUM(W13:Y13)</f>
        <v>0</v>
      </c>
    </row>
    <row r="14" spans="1:28" s="20" customFormat="1" ht="12" customHeight="1">
      <c r="A14" s="225"/>
      <c r="B14" s="246"/>
      <c r="C14" s="242" t="s">
        <v>178</v>
      </c>
      <c r="D14" s="242"/>
      <c r="E14" s="242"/>
      <c r="F14" s="242"/>
      <c r="G14" s="242"/>
      <c r="H14" s="242"/>
      <c r="I14" s="242"/>
      <c r="J14" s="242"/>
      <c r="K14" s="146">
        <f>SUM(K12:K13)</f>
        <v>147000000</v>
      </c>
      <c r="L14" s="146">
        <f t="shared" ref="L14:N14" si="3">SUM(L12:L13)</f>
        <v>0</v>
      </c>
      <c r="M14" s="146">
        <f t="shared" si="3"/>
        <v>0</v>
      </c>
      <c r="N14" s="146">
        <f t="shared" si="3"/>
        <v>147000000</v>
      </c>
      <c r="O14" s="90">
        <f>SUM(O12:O13)</f>
        <v>0</v>
      </c>
      <c r="P14" s="90">
        <f>SUM(P12:P13)</f>
        <v>0</v>
      </c>
      <c r="Q14" s="90">
        <f t="shared" ref="Q14:Z14" si="4">SUM(Q12:Q13)</f>
        <v>0</v>
      </c>
      <c r="R14" s="90">
        <f>SUM(R12:R13)</f>
        <v>0</v>
      </c>
      <c r="S14" s="90">
        <f>SUM(S12:S13)</f>
        <v>0</v>
      </c>
      <c r="T14" s="90">
        <f>SUM(T12:T13)</f>
        <v>0</v>
      </c>
      <c r="U14" s="90">
        <f t="shared" si="4"/>
        <v>0</v>
      </c>
      <c r="V14" s="90">
        <f>SUM(V12:V13)</f>
        <v>0</v>
      </c>
      <c r="W14" s="88">
        <f>SUM(W12:W13)</f>
        <v>147000000</v>
      </c>
      <c r="X14" s="91">
        <f t="shared" si="4"/>
        <v>0</v>
      </c>
      <c r="Y14" s="91">
        <f t="shared" si="4"/>
        <v>0</v>
      </c>
      <c r="Z14" s="91">
        <f t="shared" si="4"/>
        <v>147000000</v>
      </c>
      <c r="AA14" s="155"/>
      <c r="AB14" s="155"/>
    </row>
    <row r="15" spans="1:28" ht="56.25" customHeight="1">
      <c r="A15" s="225"/>
      <c r="B15" s="246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66" t="s">
        <v>64</v>
      </c>
      <c r="I15" s="67" t="s">
        <v>65</v>
      </c>
      <c r="J15" s="101" t="s">
        <v>203</v>
      </c>
      <c r="K15" s="142">
        <v>193000000</v>
      </c>
      <c r="L15" s="143"/>
      <c r="M15" s="143"/>
      <c r="N15" s="144">
        <f>SUM(K15:M15)</f>
        <v>193000000</v>
      </c>
      <c r="O15" s="126">
        <v>0</v>
      </c>
      <c r="P15" s="27">
        <v>0</v>
      </c>
      <c r="Q15" s="27">
        <v>0</v>
      </c>
      <c r="R15" s="28">
        <f>+O15+P15+Q15</f>
        <v>0</v>
      </c>
      <c r="S15" s="29">
        <v>0</v>
      </c>
      <c r="T15" s="27">
        <v>0</v>
      </c>
      <c r="U15" s="27">
        <v>0</v>
      </c>
      <c r="V15" s="28">
        <f>+S15+T15+U15</f>
        <v>0</v>
      </c>
      <c r="W15" s="81">
        <f>SUM(K15-O15+S15)</f>
        <v>193000000</v>
      </c>
      <c r="X15" s="81">
        <f t="shared" ref="X15:Y16" si="5">SUM(L15-P15+T15)</f>
        <v>0</v>
      </c>
      <c r="Y15" s="81">
        <f t="shared" si="5"/>
        <v>0</v>
      </c>
      <c r="Z15" s="83">
        <f>SUM(W15:Y15)</f>
        <v>193000000</v>
      </c>
    </row>
    <row r="16" spans="1:28" ht="56.25" customHeight="1">
      <c r="A16" s="225"/>
      <c r="B16" s="246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179</v>
      </c>
      <c r="H16" s="42" t="s">
        <v>69</v>
      </c>
      <c r="I16" s="33" t="s">
        <v>66</v>
      </c>
      <c r="J16" s="101" t="s">
        <v>203</v>
      </c>
      <c r="K16" s="142">
        <v>0</v>
      </c>
      <c r="L16" s="145"/>
      <c r="M16" s="145"/>
      <c r="N16" s="144">
        <f>SUM(K16:M16)</f>
        <v>0</v>
      </c>
      <c r="O16" s="29">
        <v>0</v>
      </c>
      <c r="P16" s="43">
        <v>0</v>
      </c>
      <c r="Q16" s="43">
        <v>0</v>
      </c>
      <c r="R16" s="44">
        <f t="shared" ref="R16" si="6">+O16+P16+Q16</f>
        <v>0</v>
      </c>
      <c r="S16" s="29">
        <v>0</v>
      </c>
      <c r="T16" s="43">
        <v>0</v>
      </c>
      <c r="U16" s="43">
        <v>0</v>
      </c>
      <c r="V16" s="44">
        <f t="shared" ref="V16" si="7">+S16+T16+U16</f>
        <v>0</v>
      </c>
      <c r="W16" s="81">
        <f>SUM(K16-O16+S16)</f>
        <v>0</v>
      </c>
      <c r="X16" s="81">
        <f t="shared" si="5"/>
        <v>0</v>
      </c>
      <c r="Y16" s="81">
        <f t="shared" si="5"/>
        <v>0</v>
      </c>
      <c r="Z16" s="83">
        <f>SUM(W16:Y16)</f>
        <v>0</v>
      </c>
    </row>
    <row r="17" spans="1:28" s="20" customFormat="1" ht="12" customHeight="1">
      <c r="A17" s="225"/>
      <c r="B17" s="246"/>
      <c r="C17" s="242" t="s">
        <v>180</v>
      </c>
      <c r="D17" s="242"/>
      <c r="E17" s="242"/>
      <c r="F17" s="242"/>
      <c r="G17" s="242"/>
      <c r="H17" s="242"/>
      <c r="I17" s="242"/>
      <c r="J17" s="242"/>
      <c r="K17" s="146">
        <f>SUM(K15:K16)</f>
        <v>193000000</v>
      </c>
      <c r="L17" s="146">
        <f t="shared" ref="L17:N17" si="8">SUM(L15:L16)</f>
        <v>0</v>
      </c>
      <c r="M17" s="146">
        <f t="shared" si="8"/>
        <v>0</v>
      </c>
      <c r="N17" s="146">
        <f t="shared" si="8"/>
        <v>193000000</v>
      </c>
      <c r="O17" s="90">
        <f>SUM(O15:O16)</f>
        <v>0</v>
      </c>
      <c r="P17" s="90">
        <f>SUM(P15:P16)</f>
        <v>0</v>
      </c>
      <c r="Q17" s="90">
        <f t="shared" ref="Q17" si="9">SUM(Q15:Q16)</f>
        <v>0</v>
      </c>
      <c r="R17" s="90">
        <f>SUM(R15:R16)</f>
        <v>0</v>
      </c>
      <c r="S17" s="90">
        <f>SUM(S15:S16)</f>
        <v>0</v>
      </c>
      <c r="T17" s="90">
        <f>SUM(T15:T16)</f>
        <v>0</v>
      </c>
      <c r="U17" s="90">
        <f t="shared" ref="U17" si="10">SUM(U15:U16)</f>
        <v>0</v>
      </c>
      <c r="V17" s="90">
        <f>SUM(V15:V16)</f>
        <v>0</v>
      </c>
      <c r="W17" s="88">
        <f>SUM(W15:W16)</f>
        <v>193000000</v>
      </c>
      <c r="X17" s="91">
        <f t="shared" ref="X17:Z17" si="11">SUM(X15:X16)</f>
        <v>0</v>
      </c>
      <c r="Y17" s="91">
        <f t="shared" si="11"/>
        <v>0</v>
      </c>
      <c r="Z17" s="91">
        <f t="shared" si="11"/>
        <v>193000000</v>
      </c>
      <c r="AA17" s="155"/>
      <c r="AB17" s="155"/>
    </row>
    <row r="18" spans="1:28" ht="56.25" customHeight="1">
      <c r="A18" s="225"/>
      <c r="B18" s="246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181</v>
      </c>
      <c r="H18" s="66" t="s">
        <v>64</v>
      </c>
      <c r="I18" s="67" t="s">
        <v>65</v>
      </c>
      <c r="J18" s="101" t="s">
        <v>204</v>
      </c>
      <c r="K18" s="142">
        <v>193000000</v>
      </c>
      <c r="L18" s="143"/>
      <c r="M18" s="143"/>
      <c r="N18" s="144">
        <f>SUM(K18:M18)</f>
        <v>193000000</v>
      </c>
      <c r="O18" s="126">
        <v>0</v>
      </c>
      <c r="P18" s="27">
        <v>0</v>
      </c>
      <c r="Q18" s="27">
        <v>0</v>
      </c>
      <c r="R18" s="28">
        <f>+O18+P18+Q18</f>
        <v>0</v>
      </c>
      <c r="S18" s="29">
        <v>0</v>
      </c>
      <c r="T18" s="27">
        <v>0</v>
      </c>
      <c r="U18" s="27">
        <v>0</v>
      </c>
      <c r="V18" s="28">
        <f>+S18+T18+U18</f>
        <v>0</v>
      </c>
      <c r="W18" s="81">
        <f>SUM(K18-O18+S18)</f>
        <v>193000000</v>
      </c>
      <c r="X18" s="81">
        <f t="shared" ref="X18:Y19" si="12">SUM(L18-P18+T18)</f>
        <v>0</v>
      </c>
      <c r="Y18" s="81">
        <f t="shared" si="12"/>
        <v>0</v>
      </c>
      <c r="Z18" s="83">
        <f>SUM(W18:Y18)</f>
        <v>193000000</v>
      </c>
    </row>
    <row r="19" spans="1:28" ht="56.25" customHeight="1">
      <c r="A19" s="225"/>
      <c r="B19" s="246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181</v>
      </c>
      <c r="H19" s="42" t="s">
        <v>69</v>
      </c>
      <c r="I19" s="33" t="s">
        <v>66</v>
      </c>
      <c r="J19" s="101" t="s">
        <v>204</v>
      </c>
      <c r="K19" s="142">
        <v>0</v>
      </c>
      <c r="L19" s="145"/>
      <c r="M19" s="145"/>
      <c r="N19" s="144">
        <f>SUM(K19:M19)</f>
        <v>0</v>
      </c>
      <c r="O19" s="29">
        <v>0</v>
      </c>
      <c r="P19" s="43">
        <v>0</v>
      </c>
      <c r="Q19" s="43">
        <v>0</v>
      </c>
      <c r="R19" s="44">
        <f t="shared" ref="R19" si="13">+O19+P19+Q19</f>
        <v>0</v>
      </c>
      <c r="S19" s="29">
        <v>0</v>
      </c>
      <c r="T19" s="43">
        <v>0</v>
      </c>
      <c r="U19" s="43">
        <v>0</v>
      </c>
      <c r="V19" s="44">
        <f t="shared" ref="V19" si="14">+S19+T19+U19</f>
        <v>0</v>
      </c>
      <c r="W19" s="81">
        <f>SUM(K19-O19+S19)</f>
        <v>0</v>
      </c>
      <c r="X19" s="81">
        <f t="shared" si="12"/>
        <v>0</v>
      </c>
      <c r="Y19" s="81">
        <f t="shared" si="12"/>
        <v>0</v>
      </c>
      <c r="Z19" s="83">
        <f>SUM(W19:Y19)</f>
        <v>0</v>
      </c>
    </row>
    <row r="20" spans="1:28" s="20" customFormat="1" ht="12" customHeight="1">
      <c r="A20" s="225"/>
      <c r="B20" s="246"/>
      <c r="C20" s="242" t="s">
        <v>182</v>
      </c>
      <c r="D20" s="242"/>
      <c r="E20" s="242"/>
      <c r="F20" s="242"/>
      <c r="G20" s="242"/>
      <c r="H20" s="242"/>
      <c r="I20" s="242"/>
      <c r="J20" s="242"/>
      <c r="K20" s="146">
        <f>SUM(K18:K19)</f>
        <v>193000000</v>
      </c>
      <c r="L20" s="146">
        <f t="shared" ref="L20:N20" si="15">SUM(L18:L19)</f>
        <v>0</v>
      </c>
      <c r="M20" s="146">
        <f t="shared" si="15"/>
        <v>0</v>
      </c>
      <c r="N20" s="146">
        <f t="shared" si="15"/>
        <v>193000000</v>
      </c>
      <c r="O20" s="90">
        <f>SUM(O18:O19)</f>
        <v>0</v>
      </c>
      <c r="P20" s="90">
        <f>SUM(P18:P19)</f>
        <v>0</v>
      </c>
      <c r="Q20" s="90">
        <f t="shared" ref="Q20" si="16">SUM(Q18:Q19)</f>
        <v>0</v>
      </c>
      <c r="R20" s="90">
        <f>SUM(R18:R19)</f>
        <v>0</v>
      </c>
      <c r="S20" s="90">
        <f>SUM(S18:S19)</f>
        <v>0</v>
      </c>
      <c r="T20" s="90">
        <f>SUM(T18:T19)</f>
        <v>0</v>
      </c>
      <c r="U20" s="90">
        <f t="shared" ref="U20" si="17">SUM(U18:U19)</f>
        <v>0</v>
      </c>
      <c r="V20" s="90">
        <f>SUM(V18:V19)</f>
        <v>0</v>
      </c>
      <c r="W20" s="88">
        <f>SUM(W18:W19)</f>
        <v>193000000</v>
      </c>
      <c r="X20" s="91">
        <f t="shared" ref="X20:Z20" si="18">SUM(X18:X19)</f>
        <v>0</v>
      </c>
      <c r="Y20" s="91">
        <f t="shared" si="18"/>
        <v>0</v>
      </c>
      <c r="Z20" s="91">
        <f t="shared" si="18"/>
        <v>193000000</v>
      </c>
      <c r="AA20" s="155"/>
      <c r="AB20" s="155"/>
    </row>
    <row r="21" spans="1:28" ht="56.25" customHeight="1">
      <c r="A21" s="225"/>
      <c r="B21" s="246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183</v>
      </c>
      <c r="H21" s="66" t="s">
        <v>64</v>
      </c>
      <c r="I21" s="67" t="s">
        <v>65</v>
      </c>
      <c r="J21" s="101" t="s">
        <v>204</v>
      </c>
      <c r="K21" s="142">
        <v>193000000</v>
      </c>
      <c r="L21" s="143"/>
      <c r="M21" s="143"/>
      <c r="N21" s="144">
        <f>SUM(K21:M21)</f>
        <v>193000000</v>
      </c>
      <c r="O21" s="126">
        <v>0</v>
      </c>
      <c r="P21" s="27">
        <v>0</v>
      </c>
      <c r="Q21" s="27">
        <v>0</v>
      </c>
      <c r="R21" s="28">
        <f>+O21+P21+Q21</f>
        <v>0</v>
      </c>
      <c r="S21" s="29">
        <v>0</v>
      </c>
      <c r="T21" s="27">
        <v>0</v>
      </c>
      <c r="U21" s="27">
        <v>0</v>
      </c>
      <c r="V21" s="28">
        <f>+S21+T21+U21</f>
        <v>0</v>
      </c>
      <c r="W21" s="81">
        <f>SUM(K21-O21+S21)</f>
        <v>193000000</v>
      </c>
      <c r="X21" s="81">
        <f t="shared" ref="X21:Y22" si="19">SUM(L21-P21+T21)</f>
        <v>0</v>
      </c>
      <c r="Y21" s="81">
        <f t="shared" si="19"/>
        <v>0</v>
      </c>
      <c r="Z21" s="83">
        <f>SUM(W21:Y21)</f>
        <v>193000000</v>
      </c>
    </row>
    <row r="22" spans="1:28" ht="56.25" customHeight="1">
      <c r="A22" s="225"/>
      <c r="B22" s="246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183</v>
      </c>
      <c r="H22" s="42" t="s">
        <v>69</v>
      </c>
      <c r="I22" s="33" t="s">
        <v>66</v>
      </c>
      <c r="J22" s="101" t="s">
        <v>204</v>
      </c>
      <c r="K22" s="142">
        <v>0</v>
      </c>
      <c r="L22" s="145"/>
      <c r="M22" s="145"/>
      <c r="N22" s="144">
        <f>SUM(K22:M22)</f>
        <v>0</v>
      </c>
      <c r="O22" s="29">
        <v>0</v>
      </c>
      <c r="P22" s="43">
        <v>0</v>
      </c>
      <c r="Q22" s="43">
        <v>0</v>
      </c>
      <c r="R22" s="44">
        <f t="shared" ref="R22" si="20">+O22+P22+Q22</f>
        <v>0</v>
      </c>
      <c r="S22" s="29">
        <v>0</v>
      </c>
      <c r="T22" s="43">
        <v>0</v>
      </c>
      <c r="U22" s="43">
        <v>0</v>
      </c>
      <c r="V22" s="44">
        <f t="shared" ref="V22" si="21">+S22+T22+U22</f>
        <v>0</v>
      </c>
      <c r="W22" s="81">
        <f>SUM(K22-O22+S22)</f>
        <v>0</v>
      </c>
      <c r="X22" s="81">
        <f t="shared" si="19"/>
        <v>0</v>
      </c>
      <c r="Y22" s="81">
        <f t="shared" si="19"/>
        <v>0</v>
      </c>
      <c r="Z22" s="83">
        <f>SUM(W22:Y22)</f>
        <v>0</v>
      </c>
    </row>
    <row r="23" spans="1:28" s="20" customFormat="1" ht="12" customHeight="1">
      <c r="A23" s="225"/>
      <c r="B23" s="246"/>
      <c r="C23" s="242" t="s">
        <v>184</v>
      </c>
      <c r="D23" s="242"/>
      <c r="E23" s="242"/>
      <c r="F23" s="242"/>
      <c r="G23" s="242"/>
      <c r="H23" s="242"/>
      <c r="I23" s="242"/>
      <c r="J23" s="242"/>
      <c r="K23" s="146">
        <f>SUM(K21:K22)</f>
        <v>193000000</v>
      </c>
      <c r="L23" s="146">
        <f t="shared" ref="L23:N23" si="22">SUM(L21:L22)</f>
        <v>0</v>
      </c>
      <c r="M23" s="146">
        <f t="shared" si="22"/>
        <v>0</v>
      </c>
      <c r="N23" s="146">
        <f t="shared" si="22"/>
        <v>193000000</v>
      </c>
      <c r="O23" s="90">
        <f>SUM(O21:O22)</f>
        <v>0</v>
      </c>
      <c r="P23" s="90">
        <f>SUM(P21:P22)</f>
        <v>0</v>
      </c>
      <c r="Q23" s="90">
        <f t="shared" ref="Q23" si="23">SUM(Q21:Q22)</f>
        <v>0</v>
      </c>
      <c r="R23" s="90">
        <f>SUM(R21:R22)</f>
        <v>0</v>
      </c>
      <c r="S23" s="90">
        <f>SUM(S21:S22)</f>
        <v>0</v>
      </c>
      <c r="T23" s="90">
        <f>SUM(T21:T22)</f>
        <v>0</v>
      </c>
      <c r="U23" s="90">
        <f t="shared" ref="U23" si="24">SUM(U21:U22)</f>
        <v>0</v>
      </c>
      <c r="V23" s="90">
        <f>SUM(V21:V22)</f>
        <v>0</v>
      </c>
      <c r="W23" s="88">
        <f>SUM(W21:W22)</f>
        <v>193000000</v>
      </c>
      <c r="X23" s="91">
        <f t="shared" ref="X23:Z23" si="25">SUM(X21:X22)</f>
        <v>0</v>
      </c>
      <c r="Y23" s="91">
        <f t="shared" si="25"/>
        <v>0</v>
      </c>
      <c r="Z23" s="91">
        <f t="shared" si="25"/>
        <v>193000000</v>
      </c>
      <c r="AA23" s="155"/>
      <c r="AB23" s="155"/>
    </row>
    <row r="24" spans="1:28" ht="56.25" customHeight="1">
      <c r="A24" s="225"/>
      <c r="B24" s="246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185</v>
      </c>
      <c r="H24" s="66" t="s">
        <v>64</v>
      </c>
      <c r="I24" s="67" t="s">
        <v>65</v>
      </c>
      <c r="J24" s="101" t="s">
        <v>203</v>
      </c>
      <c r="K24" s="142">
        <v>193000000</v>
      </c>
      <c r="L24" s="143"/>
      <c r="M24" s="143"/>
      <c r="N24" s="144">
        <f>SUM(K24:M24)</f>
        <v>193000000</v>
      </c>
      <c r="O24" s="126">
        <v>0</v>
      </c>
      <c r="P24" s="27">
        <v>0</v>
      </c>
      <c r="Q24" s="27">
        <v>0</v>
      </c>
      <c r="R24" s="28">
        <f>+O24+P24+Q24</f>
        <v>0</v>
      </c>
      <c r="S24" s="29">
        <v>0</v>
      </c>
      <c r="T24" s="27">
        <v>0</v>
      </c>
      <c r="U24" s="27">
        <v>0</v>
      </c>
      <c r="V24" s="28">
        <f>+S24+T24+U24</f>
        <v>0</v>
      </c>
      <c r="W24" s="81">
        <f>SUM(K24-O24+S24)</f>
        <v>193000000</v>
      </c>
      <c r="X24" s="81">
        <f t="shared" ref="X24:Y25" si="26">SUM(L24-P24+T24)</f>
        <v>0</v>
      </c>
      <c r="Y24" s="81">
        <f t="shared" si="26"/>
        <v>0</v>
      </c>
      <c r="Z24" s="83">
        <f>SUM(W24:Y24)</f>
        <v>193000000</v>
      </c>
    </row>
    <row r="25" spans="1:28" ht="56.25" customHeight="1">
      <c r="A25" s="225"/>
      <c r="B25" s="246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185</v>
      </c>
      <c r="H25" s="42" t="s">
        <v>69</v>
      </c>
      <c r="I25" s="33" t="s">
        <v>66</v>
      </c>
      <c r="J25" s="101" t="s">
        <v>203</v>
      </c>
      <c r="K25" s="142">
        <v>0</v>
      </c>
      <c r="L25" s="145"/>
      <c r="M25" s="145"/>
      <c r="N25" s="144">
        <f>SUM(K25:M25)</f>
        <v>0</v>
      </c>
      <c r="O25" s="29">
        <v>0</v>
      </c>
      <c r="P25" s="43">
        <v>0</v>
      </c>
      <c r="Q25" s="43">
        <v>0</v>
      </c>
      <c r="R25" s="44">
        <f t="shared" ref="R25" si="27">+O25+P25+Q25</f>
        <v>0</v>
      </c>
      <c r="S25" s="29">
        <v>0</v>
      </c>
      <c r="T25" s="43">
        <v>0</v>
      </c>
      <c r="U25" s="43">
        <v>0</v>
      </c>
      <c r="V25" s="44">
        <f t="shared" ref="V25" si="28">+S25+T25+U25</f>
        <v>0</v>
      </c>
      <c r="W25" s="81">
        <f>SUM(K25-O25+S25)</f>
        <v>0</v>
      </c>
      <c r="X25" s="81">
        <f t="shared" si="26"/>
        <v>0</v>
      </c>
      <c r="Y25" s="81">
        <f t="shared" si="26"/>
        <v>0</v>
      </c>
      <c r="Z25" s="83">
        <f>SUM(W25:Y25)</f>
        <v>0</v>
      </c>
    </row>
    <row r="26" spans="1:28" s="20" customFormat="1" ht="12" customHeight="1">
      <c r="A26" s="225"/>
      <c r="B26" s="246"/>
      <c r="C26" s="242" t="s">
        <v>186</v>
      </c>
      <c r="D26" s="242"/>
      <c r="E26" s="242"/>
      <c r="F26" s="242"/>
      <c r="G26" s="242"/>
      <c r="H26" s="242"/>
      <c r="I26" s="242"/>
      <c r="J26" s="242"/>
      <c r="K26" s="146">
        <f>SUM(K24:K25)</f>
        <v>193000000</v>
      </c>
      <c r="L26" s="146">
        <f t="shared" ref="L26:N26" si="29">SUM(L24:L25)</f>
        <v>0</v>
      </c>
      <c r="M26" s="146">
        <f t="shared" si="29"/>
        <v>0</v>
      </c>
      <c r="N26" s="146">
        <f t="shared" si="29"/>
        <v>193000000</v>
      </c>
      <c r="O26" s="90">
        <f>SUM(O24:O25)</f>
        <v>0</v>
      </c>
      <c r="P26" s="90">
        <f>SUM(P24:P25)</f>
        <v>0</v>
      </c>
      <c r="Q26" s="90">
        <f t="shared" ref="Q26" si="30">SUM(Q24:Q25)</f>
        <v>0</v>
      </c>
      <c r="R26" s="90">
        <f>SUM(R24:R25)</f>
        <v>0</v>
      </c>
      <c r="S26" s="90">
        <f>SUM(S24:S25)</f>
        <v>0</v>
      </c>
      <c r="T26" s="90">
        <f>SUM(T24:T25)</f>
        <v>0</v>
      </c>
      <c r="U26" s="90">
        <f t="shared" ref="U26" si="31">SUM(U24:U25)</f>
        <v>0</v>
      </c>
      <c r="V26" s="90">
        <f>SUM(V24:V25)</f>
        <v>0</v>
      </c>
      <c r="W26" s="88">
        <f>SUM(W24:W25)</f>
        <v>193000000</v>
      </c>
      <c r="X26" s="91">
        <f t="shared" ref="X26:Z26" si="32">SUM(X24:X25)</f>
        <v>0</v>
      </c>
      <c r="Y26" s="91">
        <f t="shared" si="32"/>
        <v>0</v>
      </c>
      <c r="Z26" s="91">
        <f t="shared" si="32"/>
        <v>193000000</v>
      </c>
      <c r="AA26" s="155"/>
      <c r="AB26" s="155"/>
    </row>
    <row r="27" spans="1:28" ht="56.25" customHeight="1">
      <c r="A27" s="225"/>
      <c r="B27" s="246"/>
      <c r="C27" s="32" t="s">
        <v>121</v>
      </c>
      <c r="D27" s="32" t="s">
        <v>176</v>
      </c>
      <c r="E27" s="127" t="s">
        <v>161</v>
      </c>
      <c r="F27" s="128" t="s">
        <v>122</v>
      </c>
      <c r="G27" s="51" t="s">
        <v>187</v>
      </c>
      <c r="H27" s="66" t="s">
        <v>64</v>
      </c>
      <c r="I27" s="67" t="s">
        <v>65</v>
      </c>
      <c r="J27" s="101" t="s">
        <v>205</v>
      </c>
      <c r="K27" s="142">
        <v>318000000</v>
      </c>
      <c r="L27" s="143"/>
      <c r="M27" s="143"/>
      <c r="N27" s="144">
        <f>SUM(K27:M27)</f>
        <v>318000000</v>
      </c>
      <c r="O27" s="265">
        <v>13000000</v>
      </c>
      <c r="P27" s="27">
        <v>0</v>
      </c>
      <c r="Q27" s="27">
        <v>0</v>
      </c>
      <c r="R27" s="44">
        <f t="shared" ref="R27:R28" si="33">+O27+P27+Q27</f>
        <v>13000000</v>
      </c>
      <c r="T27" s="266">
        <v>0</v>
      </c>
      <c r="U27" s="266">
        <v>0</v>
      </c>
      <c r="V27" s="267">
        <f>SUM(S27:U27)</f>
        <v>0</v>
      </c>
      <c r="W27" s="81">
        <f>SUM(K27-O27+S27)</f>
        <v>305000000</v>
      </c>
      <c r="X27" s="81">
        <f t="shared" ref="X27:Y28" si="34">SUM(L27-P27+T27)</f>
        <v>0</v>
      </c>
      <c r="Y27" s="81">
        <f t="shared" si="34"/>
        <v>0</v>
      </c>
      <c r="Z27" s="83">
        <f>SUM(W27:Y27)</f>
        <v>305000000</v>
      </c>
    </row>
    <row r="28" spans="1:28" ht="56.25" customHeight="1">
      <c r="A28" s="225"/>
      <c r="B28" s="246"/>
      <c r="C28" s="32" t="s">
        <v>121</v>
      </c>
      <c r="D28" s="32" t="s">
        <v>176</v>
      </c>
      <c r="E28" s="127" t="s">
        <v>161</v>
      </c>
      <c r="F28" s="128" t="s">
        <v>122</v>
      </c>
      <c r="G28" s="51" t="s">
        <v>187</v>
      </c>
      <c r="H28" s="42" t="s">
        <v>69</v>
      </c>
      <c r="I28" s="33" t="s">
        <v>66</v>
      </c>
      <c r="J28" s="101" t="s">
        <v>205</v>
      </c>
      <c r="K28" s="142">
        <v>0</v>
      </c>
      <c r="L28" s="145"/>
      <c r="M28" s="145"/>
      <c r="N28" s="144">
        <f>SUM(K28:M28)</f>
        <v>0</v>
      </c>
      <c r="O28" s="29">
        <v>0</v>
      </c>
      <c r="P28" s="43">
        <v>0</v>
      </c>
      <c r="Q28" s="43">
        <v>0</v>
      </c>
      <c r="R28" s="44">
        <f t="shared" si="33"/>
        <v>0</v>
      </c>
      <c r="S28" s="29">
        <v>0</v>
      </c>
      <c r="T28" s="43">
        <v>0</v>
      </c>
      <c r="U28" s="43">
        <v>0</v>
      </c>
      <c r="V28" s="44">
        <f t="shared" ref="V28" si="35">+S28+T28+U28</f>
        <v>0</v>
      </c>
      <c r="W28" s="81">
        <f>SUM(K28-O28+S28)</f>
        <v>0</v>
      </c>
      <c r="X28" s="81">
        <f t="shared" si="34"/>
        <v>0</v>
      </c>
      <c r="Y28" s="81">
        <f t="shared" si="34"/>
        <v>0</v>
      </c>
      <c r="Z28" s="83">
        <f>SUM(W28:Y28)</f>
        <v>0</v>
      </c>
    </row>
    <row r="29" spans="1:28" s="20" customFormat="1" ht="12" customHeight="1">
      <c r="A29" s="225"/>
      <c r="B29" s="246"/>
      <c r="C29" s="242" t="s">
        <v>188</v>
      </c>
      <c r="D29" s="242"/>
      <c r="E29" s="242"/>
      <c r="F29" s="242"/>
      <c r="G29" s="242"/>
      <c r="H29" s="242"/>
      <c r="I29" s="242"/>
      <c r="J29" s="242"/>
      <c r="K29" s="146">
        <f>SUM(K27:K28)</f>
        <v>318000000</v>
      </c>
      <c r="L29" s="146">
        <f t="shared" ref="L29:N29" si="36">SUM(L27:L28)</f>
        <v>0</v>
      </c>
      <c r="M29" s="146">
        <f t="shared" si="36"/>
        <v>0</v>
      </c>
      <c r="N29" s="146">
        <f t="shared" si="36"/>
        <v>318000000</v>
      </c>
      <c r="O29" s="90">
        <f>SUM(O27:O28)</f>
        <v>13000000</v>
      </c>
      <c r="P29" s="90">
        <f>SUM(P27:P28)</f>
        <v>0</v>
      </c>
      <c r="Q29" s="90">
        <f t="shared" ref="Q29" si="37">SUM(Q27:Q28)</f>
        <v>0</v>
      </c>
      <c r="R29" s="90">
        <f>SUM(R27:R28)</f>
        <v>13000000</v>
      </c>
      <c r="S29" s="90">
        <f>SUM(S27:S28)</f>
        <v>0</v>
      </c>
      <c r="T29" s="90">
        <f>SUM(T27:T28)</f>
        <v>0</v>
      </c>
      <c r="U29" s="90">
        <f t="shared" ref="U29" si="38">SUM(U27:U28)</f>
        <v>0</v>
      </c>
      <c r="V29" s="90">
        <f>SUM(V27:V28)</f>
        <v>0</v>
      </c>
      <c r="W29" s="88">
        <f>SUM(W27:W28)</f>
        <v>305000000</v>
      </c>
      <c r="X29" s="91">
        <f t="shared" ref="X29:Z29" si="39">SUM(X27:X28)</f>
        <v>0</v>
      </c>
      <c r="Y29" s="91">
        <f t="shared" si="39"/>
        <v>0</v>
      </c>
      <c r="Z29" s="91">
        <f t="shared" si="39"/>
        <v>305000000</v>
      </c>
      <c r="AA29" s="155"/>
      <c r="AB29" s="155"/>
    </row>
    <row r="30" spans="1:28" ht="56.25" customHeight="1">
      <c r="A30" s="225"/>
      <c r="B30" s="246"/>
      <c r="C30" s="32" t="s">
        <v>121</v>
      </c>
      <c r="D30" s="32" t="s">
        <v>176</v>
      </c>
      <c r="E30" s="127" t="s">
        <v>161</v>
      </c>
      <c r="F30" s="128" t="s">
        <v>122</v>
      </c>
      <c r="G30" s="51" t="s">
        <v>189</v>
      </c>
      <c r="H30" s="66" t="s">
        <v>64</v>
      </c>
      <c r="I30" s="67" t="s">
        <v>65</v>
      </c>
      <c r="J30" s="101" t="s">
        <v>202</v>
      </c>
      <c r="K30" s="142">
        <v>193000000</v>
      </c>
      <c r="L30" s="143"/>
      <c r="M30" s="143"/>
      <c r="N30" s="144">
        <f>SUM(K30:M30)</f>
        <v>193000000</v>
      </c>
      <c r="O30" s="126">
        <v>0</v>
      </c>
      <c r="P30" s="27">
        <v>0</v>
      </c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>SUM(K30-O30+S30)</f>
        <v>193000000</v>
      </c>
      <c r="X30" s="81">
        <f t="shared" ref="X30:Y31" si="40">SUM(L30-P30+T30)</f>
        <v>0</v>
      </c>
      <c r="Y30" s="81">
        <f t="shared" si="40"/>
        <v>0</v>
      </c>
      <c r="Z30" s="83">
        <f>SUM(W30:Y30)</f>
        <v>193000000</v>
      </c>
    </row>
    <row r="31" spans="1:28" ht="56.25" customHeight="1">
      <c r="A31" s="225"/>
      <c r="B31" s="246"/>
      <c r="C31" s="32" t="s">
        <v>121</v>
      </c>
      <c r="D31" s="32" t="s">
        <v>176</v>
      </c>
      <c r="E31" s="127" t="s">
        <v>161</v>
      </c>
      <c r="F31" s="128" t="s">
        <v>122</v>
      </c>
      <c r="G31" s="51" t="s">
        <v>189</v>
      </c>
      <c r="H31" s="42" t="s">
        <v>69</v>
      </c>
      <c r="I31" s="33" t="s">
        <v>66</v>
      </c>
      <c r="J31" s="101" t="s">
        <v>202</v>
      </c>
      <c r="K31" s="142">
        <v>0</v>
      </c>
      <c r="L31" s="145"/>
      <c r="M31" s="145"/>
      <c r="N31" s="144">
        <f>SUM(K31:M31)</f>
        <v>0</v>
      </c>
      <c r="O31" s="29">
        <v>0</v>
      </c>
      <c r="P31" s="43">
        <v>0</v>
      </c>
      <c r="Q31" s="43">
        <v>0</v>
      </c>
      <c r="R31" s="44">
        <f t="shared" ref="R31" si="41">+O31+P31+Q31</f>
        <v>0</v>
      </c>
      <c r="S31" s="29">
        <v>0</v>
      </c>
      <c r="T31" s="43">
        <v>0</v>
      </c>
      <c r="U31" s="43">
        <v>0</v>
      </c>
      <c r="V31" s="44">
        <f t="shared" ref="V31" si="42">+S31+T31+U31</f>
        <v>0</v>
      </c>
      <c r="W31" s="81">
        <f>SUM(K31-O31+S31)</f>
        <v>0</v>
      </c>
      <c r="X31" s="81">
        <f t="shared" si="40"/>
        <v>0</v>
      </c>
      <c r="Y31" s="81">
        <f t="shared" si="40"/>
        <v>0</v>
      </c>
      <c r="Z31" s="83">
        <f>SUM(W31:Y31)</f>
        <v>0</v>
      </c>
    </row>
    <row r="32" spans="1:28" s="20" customFormat="1" ht="12" customHeight="1">
      <c r="A32" s="225"/>
      <c r="B32" s="246"/>
      <c r="C32" s="242" t="s">
        <v>190</v>
      </c>
      <c r="D32" s="242"/>
      <c r="E32" s="242"/>
      <c r="F32" s="242"/>
      <c r="G32" s="242"/>
      <c r="H32" s="242"/>
      <c r="I32" s="242"/>
      <c r="J32" s="242"/>
      <c r="K32" s="91">
        <f>SUM(K30:K31)</f>
        <v>193000000</v>
      </c>
      <c r="L32" s="91">
        <f t="shared" ref="L32:N32" si="43">SUM(L30:L31)</f>
        <v>0</v>
      </c>
      <c r="M32" s="91">
        <f t="shared" si="43"/>
        <v>0</v>
      </c>
      <c r="N32" s="91">
        <f t="shared" si="43"/>
        <v>193000000</v>
      </c>
      <c r="O32" s="90">
        <f>SUM(O30:O31)</f>
        <v>0</v>
      </c>
      <c r="P32" s="90">
        <f>SUM(P30:P31)</f>
        <v>0</v>
      </c>
      <c r="Q32" s="90">
        <f t="shared" ref="Q32" si="44">SUM(Q30:Q31)</f>
        <v>0</v>
      </c>
      <c r="R32" s="90">
        <f>SUM(R30:R31)</f>
        <v>0</v>
      </c>
      <c r="S32" s="90">
        <f>SUM(S30:S31)</f>
        <v>0</v>
      </c>
      <c r="T32" s="90">
        <f>SUM(T30:T31)</f>
        <v>0</v>
      </c>
      <c r="U32" s="90">
        <f t="shared" ref="U32" si="45">SUM(U30:U31)</f>
        <v>0</v>
      </c>
      <c r="V32" s="90">
        <f>SUM(V30:V31)</f>
        <v>0</v>
      </c>
      <c r="W32" s="88">
        <f>SUM(W30:W31)</f>
        <v>193000000</v>
      </c>
      <c r="X32" s="91">
        <f t="shared" ref="X32:Z32" si="46">SUM(X30:X31)</f>
        <v>0</v>
      </c>
      <c r="Y32" s="91">
        <f t="shared" si="46"/>
        <v>0</v>
      </c>
      <c r="Z32" s="91">
        <f t="shared" si="46"/>
        <v>193000000</v>
      </c>
      <c r="AA32" s="155"/>
      <c r="AB32" s="155"/>
    </row>
    <row r="33" spans="1:28" s="22" customFormat="1" ht="24.95" customHeight="1">
      <c r="A33" s="225"/>
      <c r="B33" s="246"/>
      <c r="C33" s="243" t="s">
        <v>124</v>
      </c>
      <c r="D33" s="243"/>
      <c r="E33" s="243"/>
      <c r="F33" s="243"/>
      <c r="G33" s="243"/>
      <c r="H33" s="243"/>
      <c r="I33" s="243"/>
      <c r="J33" s="243"/>
      <c r="K33" s="94">
        <f>K14+K17+K20+K23+K26+K29+K32</f>
        <v>1430000000</v>
      </c>
      <c r="L33" s="94">
        <f t="shared" ref="L33:Z33" si="47">L14+L17+L20+L23+L26+L29+L32</f>
        <v>0</v>
      </c>
      <c r="M33" s="94">
        <f t="shared" si="47"/>
        <v>0</v>
      </c>
      <c r="N33" s="94">
        <f t="shared" si="47"/>
        <v>1430000000</v>
      </c>
      <c r="O33" s="94">
        <f t="shared" si="47"/>
        <v>13000000</v>
      </c>
      <c r="P33" s="94">
        <f t="shared" si="47"/>
        <v>0</v>
      </c>
      <c r="Q33" s="94">
        <f t="shared" si="47"/>
        <v>0</v>
      </c>
      <c r="R33" s="94">
        <f t="shared" si="47"/>
        <v>13000000</v>
      </c>
      <c r="S33" s="94">
        <f t="shared" si="47"/>
        <v>0</v>
      </c>
      <c r="T33" s="94">
        <f t="shared" si="47"/>
        <v>0</v>
      </c>
      <c r="U33" s="94">
        <f t="shared" si="47"/>
        <v>0</v>
      </c>
      <c r="V33" s="94">
        <f t="shared" si="47"/>
        <v>0</v>
      </c>
      <c r="W33" s="94">
        <f>W14+W17+W20+W23+W26+W29+W32</f>
        <v>1417000000</v>
      </c>
      <c r="X33" s="94">
        <f t="shared" si="47"/>
        <v>0</v>
      </c>
      <c r="Y33" s="94">
        <f t="shared" si="47"/>
        <v>0</v>
      </c>
      <c r="Z33" s="94">
        <f t="shared" si="47"/>
        <v>1417000000</v>
      </c>
      <c r="AA33" s="156"/>
      <c r="AB33" s="156"/>
    </row>
    <row r="34" spans="1:28" ht="56.25" customHeight="1">
      <c r="A34" s="225"/>
      <c r="B34" s="246"/>
      <c r="C34" s="32" t="s">
        <v>125</v>
      </c>
      <c r="D34" s="32" t="s">
        <v>125</v>
      </c>
      <c r="E34" s="127" t="s">
        <v>162</v>
      </c>
      <c r="F34" s="128" t="s">
        <v>126</v>
      </c>
      <c r="G34" s="38" t="s">
        <v>199</v>
      </c>
      <c r="H34" s="66" t="s">
        <v>64</v>
      </c>
      <c r="I34" s="67" t="s">
        <v>65</v>
      </c>
      <c r="J34" s="78"/>
      <c r="K34" s="107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48">+S34+T34+U34</f>
        <v>0</v>
      </c>
      <c r="W34" s="82">
        <f t="shared" ref="W34:Y36" si="49">SUM(K34-O34+S34)</f>
        <v>0</v>
      </c>
      <c r="X34" s="82">
        <f t="shared" si="49"/>
        <v>0</v>
      </c>
      <c r="Y34" s="82">
        <f t="shared" si="49"/>
        <v>0</v>
      </c>
      <c r="Z34" s="84">
        <f>W34+X34+Y34</f>
        <v>0</v>
      </c>
    </row>
    <row r="35" spans="1:28" ht="56.25" customHeight="1">
      <c r="A35" s="225"/>
      <c r="B35" s="246"/>
      <c r="C35" s="32" t="s">
        <v>125</v>
      </c>
      <c r="D35" s="32" t="s">
        <v>125</v>
      </c>
      <c r="E35" s="127" t="s">
        <v>162</v>
      </c>
      <c r="F35" s="128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13">
        <v>111000000</v>
      </c>
      <c r="L35" s="82"/>
      <c r="M35" s="82"/>
      <c r="N35" s="83">
        <f>SUM(K35:M35)</f>
        <v>111000000</v>
      </c>
      <c r="O35" s="28">
        <v>0</v>
      </c>
      <c r="P35" s="27"/>
      <c r="Q35" s="27"/>
      <c r="R35" s="28">
        <f>+O35+P35+Q35</f>
        <v>0</v>
      </c>
      <c r="S35" s="29"/>
      <c r="T35" s="27">
        <v>0</v>
      </c>
      <c r="U35" s="27"/>
      <c r="V35" s="28">
        <f t="shared" si="48"/>
        <v>0</v>
      </c>
      <c r="W35" s="82">
        <f t="shared" si="49"/>
        <v>111000000</v>
      </c>
      <c r="X35" s="82">
        <f t="shared" si="49"/>
        <v>0</v>
      </c>
      <c r="Y35" s="82">
        <f t="shared" si="49"/>
        <v>0</v>
      </c>
      <c r="Z35" s="84">
        <f>W35+X35+Y35</f>
        <v>111000000</v>
      </c>
    </row>
    <row r="36" spans="1:28" ht="56.25" customHeight="1">
      <c r="A36" s="225"/>
      <c r="B36" s="246"/>
      <c r="C36" s="32" t="s">
        <v>125</v>
      </c>
      <c r="D36" s="32" t="s">
        <v>125</v>
      </c>
      <c r="E36" s="127" t="s">
        <v>162</v>
      </c>
      <c r="F36" s="128" t="s">
        <v>126</v>
      </c>
      <c r="G36" s="38" t="s">
        <v>199</v>
      </c>
      <c r="H36" s="42" t="s">
        <v>134</v>
      </c>
      <c r="I36" s="33" t="s">
        <v>68</v>
      </c>
      <c r="J36" s="141"/>
      <c r="K36" s="107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49"/>
        <v>0</v>
      </c>
      <c r="X36" s="82">
        <f t="shared" si="49"/>
        <v>0</v>
      </c>
      <c r="Y36" s="82">
        <f t="shared" si="49"/>
        <v>0</v>
      </c>
      <c r="Z36" s="84">
        <f>W36+X36+Y36</f>
        <v>0</v>
      </c>
    </row>
    <row r="37" spans="1:28" s="21" customFormat="1" ht="12" customHeight="1">
      <c r="A37" s="225"/>
      <c r="B37" s="246"/>
      <c r="C37" s="242" t="s">
        <v>129</v>
      </c>
      <c r="D37" s="242"/>
      <c r="E37" s="242"/>
      <c r="F37" s="242"/>
      <c r="G37" s="242"/>
      <c r="H37" s="242"/>
      <c r="I37" s="242"/>
      <c r="J37" s="242"/>
      <c r="K37" s="91">
        <f>SUM(K34:K36)</f>
        <v>111000000</v>
      </c>
      <c r="L37" s="91">
        <f t="shared" ref="L37:N37" si="50">SUM(L34:L36)</f>
        <v>0</v>
      </c>
      <c r="M37" s="91">
        <f t="shared" si="50"/>
        <v>0</v>
      </c>
      <c r="N37" s="91">
        <f t="shared" si="50"/>
        <v>111000000</v>
      </c>
      <c r="O37" s="90">
        <f>SUM(O34:O36)</f>
        <v>0</v>
      </c>
      <c r="P37" s="90">
        <f t="shared" ref="P37:V37" si="51">SUM(P34:P36)</f>
        <v>0</v>
      </c>
      <c r="Q37" s="90">
        <f t="shared" si="51"/>
        <v>0</v>
      </c>
      <c r="R37" s="90">
        <f t="shared" si="51"/>
        <v>0</v>
      </c>
      <c r="S37" s="90">
        <f t="shared" si="51"/>
        <v>0</v>
      </c>
      <c r="T37" s="90">
        <f t="shared" si="51"/>
        <v>0</v>
      </c>
      <c r="U37" s="90">
        <f t="shared" si="51"/>
        <v>0</v>
      </c>
      <c r="V37" s="90">
        <f t="shared" si="51"/>
        <v>0</v>
      </c>
      <c r="W37" s="91">
        <f>SUM(W34:W36)</f>
        <v>111000000</v>
      </c>
      <c r="X37" s="91">
        <f>SUM(X34:X36)</f>
        <v>0</v>
      </c>
      <c r="Y37" s="91">
        <f>SUM(Y34:Y36)</f>
        <v>0</v>
      </c>
      <c r="Z37" s="91">
        <f>SUM(Z34:Z36)</f>
        <v>111000000</v>
      </c>
      <c r="AA37" s="156"/>
      <c r="AB37" s="156"/>
    </row>
    <row r="38" spans="1:28" s="22" customFormat="1" ht="24.95" customHeight="1">
      <c r="A38" s="225"/>
      <c r="B38" s="246"/>
      <c r="C38" s="243" t="s">
        <v>128</v>
      </c>
      <c r="D38" s="243"/>
      <c r="E38" s="243"/>
      <c r="F38" s="243"/>
      <c r="G38" s="243"/>
      <c r="H38" s="243"/>
      <c r="I38" s="243"/>
      <c r="J38" s="243"/>
      <c r="K38" s="94">
        <f>K37</f>
        <v>111000000</v>
      </c>
      <c r="L38" s="94">
        <f>L37</f>
        <v>0</v>
      </c>
      <c r="M38" s="94">
        <f t="shared" ref="M38:Z38" si="52">M37</f>
        <v>0</v>
      </c>
      <c r="N38" s="94">
        <f t="shared" si="52"/>
        <v>111000000</v>
      </c>
      <c r="O38" s="92">
        <f t="shared" si="52"/>
        <v>0</v>
      </c>
      <c r="P38" s="92">
        <f t="shared" si="52"/>
        <v>0</v>
      </c>
      <c r="Q38" s="92">
        <f t="shared" si="52"/>
        <v>0</v>
      </c>
      <c r="R38" s="92">
        <f t="shared" si="52"/>
        <v>0</v>
      </c>
      <c r="S38" s="92">
        <f t="shared" si="52"/>
        <v>0</v>
      </c>
      <c r="T38" s="92">
        <f t="shared" si="52"/>
        <v>0</v>
      </c>
      <c r="U38" s="92">
        <f t="shared" si="52"/>
        <v>0</v>
      </c>
      <c r="V38" s="92">
        <f t="shared" si="52"/>
        <v>0</v>
      </c>
      <c r="W38" s="92">
        <f t="shared" si="52"/>
        <v>111000000</v>
      </c>
      <c r="X38" s="92">
        <f t="shared" si="52"/>
        <v>0</v>
      </c>
      <c r="Y38" s="92">
        <f t="shared" si="52"/>
        <v>0</v>
      </c>
      <c r="Z38" s="92">
        <f t="shared" si="52"/>
        <v>111000000</v>
      </c>
      <c r="AA38" s="156"/>
      <c r="AB38" s="156"/>
    </row>
    <row r="39" spans="1:28" ht="54.95" customHeight="1">
      <c r="A39" s="225"/>
      <c r="B39" s="246"/>
      <c r="C39" s="51" t="s">
        <v>130</v>
      </c>
      <c r="D39" s="51" t="s">
        <v>133</v>
      </c>
      <c r="E39" s="127" t="s">
        <v>163</v>
      </c>
      <c r="F39" s="128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08">
        <v>0</v>
      </c>
      <c r="L39" s="83"/>
      <c r="M39" s="83"/>
      <c r="N39" s="83">
        <f t="shared" ref="N39:N40" si="53">SUM(K39:M39)</f>
        <v>0</v>
      </c>
      <c r="O39" s="26"/>
      <c r="P39" s="27">
        <v>0</v>
      </c>
      <c r="Q39" s="27"/>
      <c r="R39" s="28">
        <f t="shared" ref="R39:R40" si="54">+O39+P39+Q39</f>
        <v>0</v>
      </c>
      <c r="S39" s="29"/>
      <c r="T39" s="27"/>
      <c r="U39" s="27"/>
      <c r="V39" s="28"/>
      <c r="W39" s="82">
        <f t="shared" ref="W39:Y40" si="55">SUM(K39-O39+S39)</f>
        <v>0</v>
      </c>
      <c r="X39" s="82">
        <f t="shared" si="55"/>
        <v>0</v>
      </c>
      <c r="Y39" s="82">
        <f t="shared" si="55"/>
        <v>0</v>
      </c>
      <c r="Z39" s="84">
        <f>W39+X39+Y39</f>
        <v>0</v>
      </c>
    </row>
    <row r="40" spans="1:28" ht="54.95" customHeight="1">
      <c r="A40" s="225"/>
      <c r="B40" s="246"/>
      <c r="C40" s="51" t="s">
        <v>130</v>
      </c>
      <c r="D40" s="51" t="s">
        <v>133</v>
      </c>
      <c r="E40" s="127" t="s">
        <v>163</v>
      </c>
      <c r="F40" s="128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08">
        <v>0</v>
      </c>
      <c r="L40" s="83"/>
      <c r="M40" s="83">
        <v>0</v>
      </c>
      <c r="N40" s="83">
        <f t="shared" si="53"/>
        <v>0</v>
      </c>
      <c r="O40" s="26">
        <v>0</v>
      </c>
      <c r="P40" s="27">
        <v>0</v>
      </c>
      <c r="Q40" s="27"/>
      <c r="R40" s="28">
        <f t="shared" si="54"/>
        <v>0</v>
      </c>
      <c r="S40" s="29"/>
      <c r="T40" s="27"/>
      <c r="U40" s="27"/>
      <c r="V40" s="28"/>
      <c r="W40" s="82">
        <f t="shared" si="55"/>
        <v>0</v>
      </c>
      <c r="X40" s="82">
        <f t="shared" si="55"/>
        <v>0</v>
      </c>
      <c r="Y40" s="82">
        <f t="shared" si="55"/>
        <v>0</v>
      </c>
      <c r="Z40" s="84">
        <f t="shared" ref="Z40" si="56">W40+X40+Y40</f>
        <v>0</v>
      </c>
    </row>
    <row r="41" spans="1:28" s="21" customFormat="1" ht="12" customHeight="1">
      <c r="A41" s="225"/>
      <c r="B41" s="246"/>
      <c r="C41" s="242" t="s">
        <v>136</v>
      </c>
      <c r="D41" s="242"/>
      <c r="E41" s="242"/>
      <c r="F41" s="242"/>
      <c r="G41" s="242"/>
      <c r="H41" s="242"/>
      <c r="I41" s="242"/>
      <c r="J41" s="242"/>
      <c r="K41" s="91">
        <f>SUM(K39:K40)</f>
        <v>0</v>
      </c>
      <c r="L41" s="91">
        <f>SUM(L39:L40)</f>
        <v>0</v>
      </c>
      <c r="M41" s="91">
        <f>SUM(M39:M40)</f>
        <v>0</v>
      </c>
      <c r="N41" s="91">
        <f>SUM(N39:N40)</f>
        <v>0</v>
      </c>
      <c r="O41" s="90">
        <f>SUM(O39:O40)</f>
        <v>0</v>
      </c>
      <c r="P41" s="90">
        <f t="shared" ref="P41:V41" si="57">SUM(P39:P40)</f>
        <v>0</v>
      </c>
      <c r="Q41" s="90">
        <f t="shared" si="57"/>
        <v>0</v>
      </c>
      <c r="R41" s="90">
        <f t="shared" si="57"/>
        <v>0</v>
      </c>
      <c r="S41" s="90">
        <f t="shared" si="57"/>
        <v>0</v>
      </c>
      <c r="T41" s="90">
        <f t="shared" si="57"/>
        <v>0</v>
      </c>
      <c r="U41" s="90">
        <f t="shared" si="57"/>
        <v>0</v>
      </c>
      <c r="V41" s="90">
        <f t="shared" si="57"/>
        <v>0</v>
      </c>
      <c r="W41" s="91">
        <f>SUM(W39:W40)</f>
        <v>0</v>
      </c>
      <c r="X41" s="91">
        <f>SUM(X39:X40)</f>
        <v>0</v>
      </c>
      <c r="Y41" s="91">
        <f>SUM(Y39:Y40)</f>
        <v>0</v>
      </c>
      <c r="Z41" s="91">
        <f>SUM(Z39:Z40)</f>
        <v>0</v>
      </c>
      <c r="AA41" s="156"/>
      <c r="AB41" s="156"/>
    </row>
    <row r="42" spans="1:28" s="22" customFormat="1" ht="24.95" customHeight="1">
      <c r="A42" s="225"/>
      <c r="B42" s="246"/>
      <c r="C42" s="243" t="s">
        <v>135</v>
      </c>
      <c r="D42" s="243"/>
      <c r="E42" s="243"/>
      <c r="F42" s="243"/>
      <c r="G42" s="243"/>
      <c r="H42" s="243"/>
      <c r="I42" s="243"/>
      <c r="J42" s="243"/>
      <c r="K42" s="94">
        <f>SUM(K41)</f>
        <v>0</v>
      </c>
      <c r="L42" s="94">
        <f t="shared" ref="L42:Z42" si="58">SUM(L41)</f>
        <v>0</v>
      </c>
      <c r="M42" s="94">
        <f t="shared" si="58"/>
        <v>0</v>
      </c>
      <c r="N42" s="94">
        <f t="shared" si="58"/>
        <v>0</v>
      </c>
      <c r="O42" s="92">
        <f t="shared" si="58"/>
        <v>0</v>
      </c>
      <c r="P42" s="92">
        <f t="shared" si="58"/>
        <v>0</v>
      </c>
      <c r="Q42" s="92">
        <f t="shared" si="58"/>
        <v>0</v>
      </c>
      <c r="R42" s="92">
        <f t="shared" si="58"/>
        <v>0</v>
      </c>
      <c r="S42" s="92">
        <f t="shared" si="58"/>
        <v>0</v>
      </c>
      <c r="T42" s="92">
        <f t="shared" si="58"/>
        <v>0</v>
      </c>
      <c r="U42" s="92">
        <f t="shared" si="58"/>
        <v>0</v>
      </c>
      <c r="V42" s="92">
        <f t="shared" si="58"/>
        <v>0</v>
      </c>
      <c r="W42" s="94">
        <f>SUM(W41)</f>
        <v>0</v>
      </c>
      <c r="X42" s="94">
        <f t="shared" si="58"/>
        <v>0</v>
      </c>
      <c r="Y42" s="94">
        <f t="shared" si="58"/>
        <v>0</v>
      </c>
      <c r="Z42" s="94">
        <f t="shared" si="58"/>
        <v>0</v>
      </c>
      <c r="AA42" s="156"/>
      <c r="AB42" s="156"/>
    </row>
    <row r="43" spans="1:28" ht="54.95" customHeight="1">
      <c r="A43" s="225"/>
      <c r="B43" s="246"/>
      <c r="C43" s="51" t="s">
        <v>137</v>
      </c>
      <c r="D43" s="51" t="s">
        <v>137</v>
      </c>
      <c r="E43" s="129" t="s">
        <v>164</v>
      </c>
      <c r="F43" s="130" t="s">
        <v>138</v>
      </c>
      <c r="G43" s="51" t="s">
        <v>198</v>
      </c>
      <c r="H43" s="42" t="s">
        <v>134</v>
      </c>
      <c r="I43" s="33" t="s">
        <v>68</v>
      </c>
      <c r="J43" s="78" t="s">
        <v>208</v>
      </c>
      <c r="K43" s="112">
        <v>531460860</v>
      </c>
      <c r="L43" s="109"/>
      <c r="M43" s="109"/>
      <c r="N43" s="109">
        <f t="shared" ref="N43:N44" si="59">SUM(K43:M43)</f>
        <v>531460860</v>
      </c>
      <c r="O43" s="109">
        <v>0</v>
      </c>
      <c r="P43" s="109">
        <v>0</v>
      </c>
      <c r="Q43" s="109"/>
      <c r="R43" s="109">
        <f>SUM(O43:Q43)</f>
        <v>0</v>
      </c>
      <c r="S43" s="260">
        <v>2915000</v>
      </c>
      <c r="T43" s="43"/>
      <c r="U43" s="43"/>
      <c r="V43" s="44">
        <f>SUM(S43:U43)</f>
        <v>2915000</v>
      </c>
      <c r="W43" s="89">
        <f t="shared" ref="W43:Y44" si="60">SUM(K43-O43+S43)</f>
        <v>534375860</v>
      </c>
      <c r="X43" s="89">
        <f t="shared" si="60"/>
        <v>0</v>
      </c>
      <c r="Y43" s="89">
        <f t="shared" si="60"/>
        <v>0</v>
      </c>
      <c r="Z43" s="84">
        <f>W43+X43+Y43</f>
        <v>534375860</v>
      </c>
      <c r="AA43" s="157"/>
      <c r="AB43" s="157"/>
    </row>
    <row r="44" spans="1:28" ht="54.95" customHeight="1">
      <c r="A44" s="225"/>
      <c r="B44" s="246"/>
      <c r="C44" s="51" t="s">
        <v>137</v>
      </c>
      <c r="D44" s="51" t="s">
        <v>137</v>
      </c>
      <c r="E44" s="129" t="s">
        <v>164</v>
      </c>
      <c r="F44" s="130" t="s">
        <v>138</v>
      </c>
      <c r="G44" s="51" t="s">
        <v>198</v>
      </c>
      <c r="H44" s="42" t="s">
        <v>69</v>
      </c>
      <c r="I44" s="33" t="s">
        <v>66</v>
      </c>
      <c r="J44" s="78" t="s">
        <v>208</v>
      </c>
      <c r="K44" s="112">
        <v>128000000</v>
      </c>
      <c r="L44" s="109"/>
      <c r="M44" s="109">
        <v>0</v>
      </c>
      <c r="N44" s="109">
        <f t="shared" si="59"/>
        <v>128000000</v>
      </c>
      <c r="O44" s="109">
        <v>0</v>
      </c>
      <c r="P44" s="43">
        <v>0</v>
      </c>
      <c r="Q44" s="43"/>
      <c r="R44" s="109">
        <f>SUM(O44:Q44)</f>
        <v>0</v>
      </c>
      <c r="S44" s="29"/>
      <c r="T44" s="43"/>
      <c r="U44" s="43"/>
      <c r="V44" s="44">
        <f>SUM(S44:U44)</f>
        <v>0</v>
      </c>
      <c r="W44" s="89">
        <f t="shared" si="60"/>
        <v>128000000</v>
      </c>
      <c r="X44" s="89">
        <f t="shared" si="60"/>
        <v>0</v>
      </c>
      <c r="Y44" s="89">
        <f t="shared" si="60"/>
        <v>0</v>
      </c>
      <c r="Z44" s="84">
        <f t="shared" ref="Z44" si="61">W44+X44+Y44</f>
        <v>128000000</v>
      </c>
      <c r="AA44" s="157"/>
      <c r="AB44" s="157"/>
    </row>
    <row r="45" spans="1:28" s="21" customFormat="1" ht="12" customHeight="1">
      <c r="A45" s="225"/>
      <c r="B45" s="246"/>
      <c r="C45" s="242" t="s">
        <v>139</v>
      </c>
      <c r="D45" s="242"/>
      <c r="E45" s="242"/>
      <c r="F45" s="242"/>
      <c r="G45" s="242"/>
      <c r="H45" s="242"/>
      <c r="I45" s="242"/>
      <c r="J45" s="242"/>
      <c r="K45" s="91">
        <f t="shared" ref="K45:V45" si="62">SUM(K43:K44)</f>
        <v>659460860</v>
      </c>
      <c r="L45" s="91">
        <f t="shared" si="62"/>
        <v>0</v>
      </c>
      <c r="M45" s="91">
        <f t="shared" si="62"/>
        <v>0</v>
      </c>
      <c r="N45" s="91">
        <f t="shared" si="62"/>
        <v>659460860</v>
      </c>
      <c r="O45" s="90">
        <f t="shared" si="62"/>
        <v>0</v>
      </c>
      <c r="P45" s="90">
        <f t="shared" si="62"/>
        <v>0</v>
      </c>
      <c r="Q45" s="90">
        <f t="shared" si="62"/>
        <v>0</v>
      </c>
      <c r="R45" s="90">
        <f t="shared" si="62"/>
        <v>0</v>
      </c>
      <c r="S45" s="90">
        <f>SUM(S43:S44)</f>
        <v>2915000</v>
      </c>
      <c r="T45" s="90">
        <f t="shared" si="62"/>
        <v>0</v>
      </c>
      <c r="U45" s="90">
        <f t="shared" si="62"/>
        <v>0</v>
      </c>
      <c r="V45" s="90">
        <f t="shared" si="62"/>
        <v>2915000</v>
      </c>
      <c r="W45" s="91">
        <f>SUM(W43:W44)</f>
        <v>662375860</v>
      </c>
      <c r="X45" s="91">
        <f>SUM(X43:X44)</f>
        <v>0</v>
      </c>
      <c r="Y45" s="91">
        <f>SUM(Y43:Y44)</f>
        <v>0</v>
      </c>
      <c r="Z45" s="91">
        <f>SUM(Z43:Z44)</f>
        <v>662375860</v>
      </c>
      <c r="AA45" s="156"/>
      <c r="AB45" s="156"/>
    </row>
    <row r="46" spans="1:28" s="22" customFormat="1" ht="24.95" customHeight="1">
      <c r="A46" s="225"/>
      <c r="B46" s="247"/>
      <c r="C46" s="243" t="s">
        <v>140</v>
      </c>
      <c r="D46" s="243"/>
      <c r="E46" s="243"/>
      <c r="F46" s="243"/>
      <c r="G46" s="243"/>
      <c r="H46" s="243"/>
      <c r="I46" s="243"/>
      <c r="J46" s="243"/>
      <c r="K46" s="94">
        <f>SUM(K45)</f>
        <v>659460860</v>
      </c>
      <c r="L46" s="94">
        <f t="shared" ref="L46:V46" si="63">SUM(L45)</f>
        <v>0</v>
      </c>
      <c r="M46" s="94">
        <f t="shared" si="63"/>
        <v>0</v>
      </c>
      <c r="N46" s="94">
        <f t="shared" si="63"/>
        <v>659460860</v>
      </c>
      <c r="O46" s="92">
        <f t="shared" si="63"/>
        <v>0</v>
      </c>
      <c r="P46" s="92">
        <f t="shared" si="63"/>
        <v>0</v>
      </c>
      <c r="Q46" s="92">
        <f t="shared" si="63"/>
        <v>0</v>
      </c>
      <c r="R46" s="92">
        <f t="shared" si="63"/>
        <v>0</v>
      </c>
      <c r="S46" s="92">
        <f t="shared" si="63"/>
        <v>2915000</v>
      </c>
      <c r="T46" s="92">
        <f t="shared" si="63"/>
        <v>0</v>
      </c>
      <c r="U46" s="92">
        <f t="shared" si="63"/>
        <v>0</v>
      </c>
      <c r="V46" s="92">
        <f t="shared" si="63"/>
        <v>2915000</v>
      </c>
      <c r="W46" s="94">
        <f>SUM(W45)</f>
        <v>662375860</v>
      </c>
      <c r="X46" s="94">
        <f>SUM(X45)</f>
        <v>0</v>
      </c>
      <c r="Y46" s="94">
        <f>SUM(Y45)</f>
        <v>0</v>
      </c>
      <c r="Z46" s="94">
        <f>SUM(Z45)</f>
        <v>662375860</v>
      </c>
      <c r="AA46" s="156"/>
      <c r="AB46" s="156"/>
    </row>
    <row r="47" spans="1:28" s="21" customFormat="1" ht="37.5" customHeight="1">
      <c r="A47" s="225"/>
      <c r="B47" s="244" t="s">
        <v>192</v>
      </c>
      <c r="C47" s="244"/>
      <c r="D47" s="244"/>
      <c r="E47" s="244"/>
      <c r="F47" s="244"/>
      <c r="G47" s="244"/>
      <c r="H47" s="244"/>
      <c r="I47" s="244"/>
      <c r="J47" s="244"/>
      <c r="K47" s="96">
        <f>K33+K38+K42+K46</f>
        <v>2200460860</v>
      </c>
      <c r="L47" s="96">
        <f t="shared" ref="L47:M47" si="64">L33+L38+L42+L46</f>
        <v>0</v>
      </c>
      <c r="M47" s="96">
        <f t="shared" si="64"/>
        <v>0</v>
      </c>
      <c r="N47" s="96">
        <f>N33+N38+N42+N46</f>
        <v>2200460860</v>
      </c>
      <c r="O47" s="95">
        <f t="shared" ref="O47:V47" si="65">O33+O38+O42</f>
        <v>13000000</v>
      </c>
      <c r="P47" s="95">
        <f t="shared" si="65"/>
        <v>0</v>
      </c>
      <c r="Q47" s="95">
        <f t="shared" si="65"/>
        <v>0</v>
      </c>
      <c r="R47" s="95">
        <f t="shared" si="65"/>
        <v>13000000</v>
      </c>
      <c r="S47" s="95">
        <f>S33+S38+S42+S46</f>
        <v>2915000</v>
      </c>
      <c r="T47" s="95">
        <f t="shared" si="65"/>
        <v>0</v>
      </c>
      <c r="U47" s="95">
        <f t="shared" si="65"/>
        <v>0</v>
      </c>
      <c r="V47" s="95">
        <f>V33+V38+V42+V46</f>
        <v>2915000</v>
      </c>
      <c r="W47" s="96">
        <f>W33+W38+W42+W46</f>
        <v>2190375860</v>
      </c>
      <c r="X47" s="96">
        <f>X33+X38+X42+X46</f>
        <v>0</v>
      </c>
      <c r="Y47" s="96">
        <f>Y33+Y38+Y42+Y46</f>
        <v>0</v>
      </c>
      <c r="Z47" s="96">
        <f>Z33+Z38+Z42+Z46</f>
        <v>2190375860</v>
      </c>
      <c r="AA47" s="156"/>
      <c r="AB47" s="156"/>
    </row>
    <row r="48" spans="1:28" ht="54.6" customHeight="1">
      <c r="A48" s="225" t="s">
        <v>119</v>
      </c>
      <c r="B48" s="225" t="s">
        <v>193</v>
      </c>
      <c r="C48" s="51" t="s">
        <v>141</v>
      </c>
      <c r="D48" s="32" t="s">
        <v>141</v>
      </c>
      <c r="E48" s="129" t="s">
        <v>165</v>
      </c>
      <c r="F48" s="130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12">
        <v>340113924</v>
      </c>
      <c r="L48" s="110"/>
      <c r="M48" s="83"/>
      <c r="N48" s="83">
        <f>SUM(K48:M48)</f>
        <v>340113924</v>
      </c>
      <c r="O48" s="133">
        <v>0</v>
      </c>
      <c r="P48" s="27"/>
      <c r="Q48" s="27">
        <v>0</v>
      </c>
      <c r="R48" s="83">
        <f>+O48+P48+Q48</f>
        <v>0</v>
      </c>
      <c r="S48" s="83">
        <v>0</v>
      </c>
      <c r="T48" s="83">
        <v>0</v>
      </c>
      <c r="U48" s="83">
        <v>0</v>
      </c>
      <c r="V48" s="83">
        <f>+S48+T48+U48</f>
        <v>0</v>
      </c>
      <c r="W48" s="81">
        <f>SUM(K48-O48+S48)</f>
        <v>340113924</v>
      </c>
      <c r="X48" s="81">
        <f t="shared" ref="W48:Y54" si="66">SUM(L48-P48+T48)</f>
        <v>0</v>
      </c>
      <c r="Y48" s="81">
        <f t="shared" si="66"/>
        <v>0</v>
      </c>
      <c r="Z48" s="85">
        <f>W48+X48+Y48</f>
        <v>340113924</v>
      </c>
    </row>
    <row r="49" spans="1:28" ht="54.6" customHeight="1">
      <c r="A49" s="225"/>
      <c r="B49" s="225"/>
      <c r="C49" s="51" t="s">
        <v>141</v>
      </c>
      <c r="D49" s="32" t="s">
        <v>141</v>
      </c>
      <c r="E49" s="129" t="s">
        <v>165</v>
      </c>
      <c r="F49" s="130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47">
        <v>804200000</v>
      </c>
      <c r="L49" s="110"/>
      <c r="M49" s="83"/>
      <c r="N49" s="83">
        <f t="shared" ref="N49:N54" si="67">SUM(K49:M49)</f>
        <v>804200000</v>
      </c>
      <c r="O49" s="31">
        <v>0</v>
      </c>
      <c r="P49" s="27"/>
      <c r="Q49" s="27"/>
      <c r="R49" s="28">
        <f>+O49+P49+Q49</f>
        <v>0</v>
      </c>
      <c r="S49" s="259">
        <v>24505000</v>
      </c>
      <c r="T49" s="27">
        <v>0</v>
      </c>
      <c r="U49" s="27"/>
      <c r="V49" s="28">
        <f t="shared" ref="V49:V54" si="68">+S49+T49+U49</f>
        <v>24505000</v>
      </c>
      <c r="W49" s="81">
        <f t="shared" si="66"/>
        <v>828705000</v>
      </c>
      <c r="X49" s="81">
        <f t="shared" si="66"/>
        <v>0</v>
      </c>
      <c r="Y49" s="81">
        <f>SUM(M49-Q49+U49)</f>
        <v>0</v>
      </c>
      <c r="Z49" s="85">
        <f t="shared" ref="Z49:Z54" si="69">W49+X49+Y49</f>
        <v>828705000</v>
      </c>
    </row>
    <row r="50" spans="1:28" ht="54.6" customHeight="1">
      <c r="A50" s="225"/>
      <c r="B50" s="225"/>
      <c r="C50" s="51" t="s">
        <v>141</v>
      </c>
      <c r="D50" s="32" t="s">
        <v>141</v>
      </c>
      <c r="E50" s="129" t="s">
        <v>165</v>
      </c>
      <c r="F50" s="130" t="s">
        <v>142</v>
      </c>
      <c r="G50" s="54" t="s">
        <v>194</v>
      </c>
      <c r="H50" s="39" t="s">
        <v>67</v>
      </c>
      <c r="I50" s="33" t="s">
        <v>68</v>
      </c>
      <c r="J50" s="78" t="s">
        <v>205</v>
      </c>
      <c r="K50" s="111">
        <v>0</v>
      </c>
      <c r="L50" s="112">
        <v>1140238000</v>
      </c>
      <c r="M50" s="83"/>
      <c r="N50" s="83">
        <f t="shared" si="67"/>
        <v>1140238000</v>
      </c>
      <c r="O50" s="31"/>
      <c r="P50" s="258">
        <v>411230000</v>
      </c>
      <c r="Q50" s="27"/>
      <c r="R50" s="28">
        <f t="shared" ref="R50:R52" si="70">+O50+P50+Q50</f>
        <v>411230000</v>
      </c>
      <c r="S50" s="29"/>
      <c r="T50" s="82">
        <v>0</v>
      </c>
      <c r="U50" s="82"/>
      <c r="V50" s="28">
        <f t="shared" si="68"/>
        <v>0</v>
      </c>
      <c r="W50" s="81">
        <f t="shared" si="66"/>
        <v>0</v>
      </c>
      <c r="X50" s="81">
        <f t="shared" si="66"/>
        <v>729008000</v>
      </c>
      <c r="Y50" s="81">
        <f t="shared" si="66"/>
        <v>0</v>
      </c>
      <c r="Z50" s="85">
        <f t="shared" si="69"/>
        <v>729008000</v>
      </c>
    </row>
    <row r="51" spans="1:28" ht="54.6" customHeight="1">
      <c r="A51" s="225"/>
      <c r="B51" s="225"/>
      <c r="C51" s="51" t="s">
        <v>141</v>
      </c>
      <c r="D51" s="32" t="s">
        <v>141</v>
      </c>
      <c r="E51" s="129" t="s">
        <v>165</v>
      </c>
      <c r="F51" s="130" t="s">
        <v>142</v>
      </c>
      <c r="G51" s="54" t="s">
        <v>226</v>
      </c>
      <c r="H51" s="39" t="s">
        <v>67</v>
      </c>
      <c r="I51" s="33" t="s">
        <v>68</v>
      </c>
      <c r="J51" s="78" t="s">
        <v>205</v>
      </c>
      <c r="K51" s="139">
        <v>0</v>
      </c>
      <c r="L51" s="112">
        <v>0</v>
      </c>
      <c r="M51" s="83"/>
      <c r="N51" s="83">
        <f t="shared" si="67"/>
        <v>0</v>
      </c>
      <c r="O51" s="31"/>
      <c r="P51" s="27"/>
      <c r="Q51" s="27"/>
      <c r="R51" s="28"/>
      <c r="S51" s="29"/>
      <c r="T51" s="258">
        <v>411230000</v>
      </c>
      <c r="U51" s="82"/>
      <c r="V51" s="28">
        <f t="shared" si="68"/>
        <v>411230000</v>
      </c>
      <c r="W51" s="81">
        <f t="shared" ref="W51" si="71">SUM(K51-O51+S51)</f>
        <v>0</v>
      </c>
      <c r="X51" s="81">
        <f t="shared" ref="X51" si="72">SUM(L51-P51+T51)</f>
        <v>411230000</v>
      </c>
      <c r="Y51" s="81">
        <f t="shared" ref="Y51" si="73">SUM(M51-Q51+U51)</f>
        <v>0</v>
      </c>
      <c r="Z51" s="85">
        <f t="shared" ref="Z51" si="74">W51+X51+Y51</f>
        <v>411230000</v>
      </c>
    </row>
    <row r="52" spans="1:28" ht="54.6" customHeight="1">
      <c r="A52" s="225"/>
      <c r="B52" s="225"/>
      <c r="C52" s="51" t="s">
        <v>141</v>
      </c>
      <c r="D52" s="32" t="s">
        <v>141</v>
      </c>
      <c r="E52" s="129" t="s">
        <v>165</v>
      </c>
      <c r="F52" s="130" t="s">
        <v>142</v>
      </c>
      <c r="G52" s="54" t="s">
        <v>194</v>
      </c>
      <c r="H52" s="42" t="s">
        <v>69</v>
      </c>
      <c r="I52" s="33" t="s">
        <v>66</v>
      </c>
      <c r="J52" s="138"/>
      <c r="K52" s="139">
        <v>0</v>
      </c>
      <c r="L52" s="140">
        <v>0</v>
      </c>
      <c r="M52" s="83"/>
      <c r="N52" s="83">
        <f t="shared" si="67"/>
        <v>0</v>
      </c>
      <c r="O52" s="31"/>
      <c r="P52" s="27">
        <v>0</v>
      </c>
      <c r="Q52" s="27"/>
      <c r="R52" s="28">
        <f t="shared" si="70"/>
        <v>0</v>
      </c>
      <c r="S52" s="29"/>
      <c r="T52" s="82">
        <v>0</v>
      </c>
      <c r="U52" s="82"/>
      <c r="V52" s="28">
        <f t="shared" si="68"/>
        <v>0</v>
      </c>
      <c r="W52" s="81">
        <f t="shared" si="66"/>
        <v>0</v>
      </c>
      <c r="X52" s="81">
        <f t="shared" si="66"/>
        <v>0</v>
      </c>
      <c r="Y52" s="81">
        <f t="shared" si="66"/>
        <v>0</v>
      </c>
      <c r="Z52" s="85">
        <f t="shared" si="69"/>
        <v>0</v>
      </c>
    </row>
    <row r="53" spans="1:28" ht="54.6" customHeight="1">
      <c r="A53" s="225"/>
      <c r="B53" s="225"/>
      <c r="C53" s="51" t="s">
        <v>141</v>
      </c>
      <c r="D53" s="32" t="s">
        <v>141</v>
      </c>
      <c r="E53" s="129" t="s">
        <v>165</v>
      </c>
      <c r="F53" s="130" t="s">
        <v>142</v>
      </c>
      <c r="G53" s="54" t="s">
        <v>194</v>
      </c>
      <c r="H53" s="134" t="s">
        <v>175</v>
      </c>
      <c r="I53" s="136" t="s">
        <v>66</v>
      </c>
      <c r="J53" s="98"/>
      <c r="K53" s="111"/>
      <c r="L53" s="112">
        <v>0</v>
      </c>
      <c r="M53" s="83"/>
      <c r="N53" s="83">
        <f t="shared" si="67"/>
        <v>0</v>
      </c>
      <c r="O53" s="31"/>
      <c r="P53" s="27"/>
      <c r="Q53" s="27"/>
      <c r="R53" s="28"/>
      <c r="S53" s="29"/>
      <c r="T53" s="82">
        <v>0</v>
      </c>
      <c r="U53" s="82"/>
      <c r="V53" s="28">
        <f t="shared" si="68"/>
        <v>0</v>
      </c>
      <c r="W53" s="81">
        <f t="shared" si="66"/>
        <v>0</v>
      </c>
      <c r="X53" s="81">
        <f t="shared" si="66"/>
        <v>0</v>
      </c>
      <c r="Y53" s="81">
        <f t="shared" si="66"/>
        <v>0</v>
      </c>
      <c r="Z53" s="85">
        <f t="shared" si="69"/>
        <v>0</v>
      </c>
    </row>
    <row r="54" spans="1:28" ht="54.6" customHeight="1">
      <c r="A54" s="225"/>
      <c r="B54" s="225"/>
      <c r="C54" s="51" t="s">
        <v>141</v>
      </c>
      <c r="D54" s="32" t="s">
        <v>141</v>
      </c>
      <c r="E54" s="129" t="s">
        <v>165</v>
      </c>
      <c r="F54" s="130" t="s">
        <v>142</v>
      </c>
      <c r="G54" s="54" t="s">
        <v>194</v>
      </c>
      <c r="H54" s="135" t="s">
        <v>67</v>
      </c>
      <c r="I54" s="137" t="s">
        <v>68</v>
      </c>
      <c r="J54" s="98"/>
      <c r="K54" s="111"/>
      <c r="M54" s="83"/>
      <c r="N54" s="83">
        <f t="shared" si="67"/>
        <v>0</v>
      </c>
      <c r="O54" s="31"/>
      <c r="P54" s="27"/>
      <c r="Q54" s="27"/>
      <c r="R54" s="28"/>
      <c r="S54" s="29"/>
      <c r="T54" s="82">
        <v>0</v>
      </c>
      <c r="U54" s="82"/>
      <c r="V54" s="28">
        <f t="shared" si="68"/>
        <v>0</v>
      </c>
      <c r="W54" s="81">
        <f t="shared" si="66"/>
        <v>0</v>
      </c>
      <c r="X54" s="81">
        <f t="shared" si="66"/>
        <v>0</v>
      </c>
      <c r="Y54" s="81">
        <f t="shared" si="66"/>
        <v>0</v>
      </c>
      <c r="Z54" s="85">
        <f t="shared" si="69"/>
        <v>0</v>
      </c>
    </row>
    <row r="55" spans="1:28" s="21" customFormat="1" ht="12" customHeight="1">
      <c r="A55" s="225"/>
      <c r="B55" s="225"/>
      <c r="C55" s="242" t="s">
        <v>172</v>
      </c>
      <c r="D55" s="242"/>
      <c r="E55" s="242"/>
      <c r="F55" s="242"/>
      <c r="G55" s="242"/>
      <c r="H55" s="242"/>
      <c r="I55" s="242"/>
      <c r="J55" s="242"/>
      <c r="K55" s="91">
        <f>SUM(K48:K54)</f>
        <v>1144313924</v>
      </c>
      <c r="L55" s="91">
        <f t="shared" ref="L55:M55" si="75">SUM(L48:L54)</f>
        <v>1140238000</v>
      </c>
      <c r="M55" s="91">
        <f t="shared" si="75"/>
        <v>0</v>
      </c>
      <c r="N55" s="91">
        <f>SUM(N48:N54)</f>
        <v>2284551924</v>
      </c>
      <c r="O55" s="90">
        <f>SUM(O48:O54)</f>
        <v>0</v>
      </c>
      <c r="P55" s="90">
        <f t="shared" ref="P55:V55" si="76">SUM(P48:P54)</f>
        <v>411230000</v>
      </c>
      <c r="Q55" s="90">
        <f t="shared" si="76"/>
        <v>0</v>
      </c>
      <c r="R55" s="90">
        <f t="shared" si="76"/>
        <v>411230000</v>
      </c>
      <c r="S55" s="90">
        <f t="shared" si="76"/>
        <v>24505000</v>
      </c>
      <c r="T55" s="90">
        <f t="shared" si="76"/>
        <v>411230000</v>
      </c>
      <c r="U55" s="90">
        <f t="shared" si="76"/>
        <v>0</v>
      </c>
      <c r="V55" s="90">
        <f t="shared" si="76"/>
        <v>435735000</v>
      </c>
      <c r="W55" s="91">
        <f>SUM(W48:W52)</f>
        <v>1168818924</v>
      </c>
      <c r="X55" s="91">
        <f>SUM(X48:X54)</f>
        <v>1140238000</v>
      </c>
      <c r="Y55" s="91">
        <f t="shared" ref="Y55" si="77">SUM(Y48:Y52)</f>
        <v>0</v>
      </c>
      <c r="Z55" s="91">
        <f>SUM(Z48:Z54)</f>
        <v>2309056924</v>
      </c>
      <c r="AA55" s="156"/>
      <c r="AB55" s="156"/>
    </row>
    <row r="56" spans="1:28" s="22" customFormat="1" ht="24.95" customHeight="1">
      <c r="A56" s="225"/>
      <c r="B56" s="225"/>
      <c r="C56" s="243" t="s">
        <v>145</v>
      </c>
      <c r="D56" s="243"/>
      <c r="E56" s="243"/>
      <c r="F56" s="243"/>
      <c r="G56" s="243"/>
      <c r="H56" s="243"/>
      <c r="I56" s="243"/>
      <c r="J56" s="243"/>
      <c r="K56" s="94">
        <f>K55</f>
        <v>1144313924</v>
      </c>
      <c r="L56" s="94">
        <f t="shared" ref="L56:Z56" si="78">L55</f>
        <v>1140238000</v>
      </c>
      <c r="M56" s="94">
        <f t="shared" si="78"/>
        <v>0</v>
      </c>
      <c r="N56" s="94">
        <f t="shared" si="78"/>
        <v>2284551924</v>
      </c>
      <c r="O56" s="92">
        <f t="shared" si="78"/>
        <v>0</v>
      </c>
      <c r="P56" s="92">
        <f t="shared" si="78"/>
        <v>411230000</v>
      </c>
      <c r="Q56" s="92">
        <f t="shared" si="78"/>
        <v>0</v>
      </c>
      <c r="R56" s="92">
        <f t="shared" si="78"/>
        <v>411230000</v>
      </c>
      <c r="S56" s="92">
        <f t="shared" si="78"/>
        <v>24505000</v>
      </c>
      <c r="T56" s="92">
        <f t="shared" si="78"/>
        <v>411230000</v>
      </c>
      <c r="U56" s="92">
        <f t="shared" si="78"/>
        <v>0</v>
      </c>
      <c r="V56" s="92">
        <f t="shared" si="78"/>
        <v>435735000</v>
      </c>
      <c r="W56" s="94">
        <f t="shared" si="78"/>
        <v>1168818924</v>
      </c>
      <c r="X56" s="94">
        <f t="shared" si="78"/>
        <v>1140238000</v>
      </c>
      <c r="Y56" s="94">
        <f t="shared" si="78"/>
        <v>0</v>
      </c>
      <c r="Z56" s="94">
        <f t="shared" si="78"/>
        <v>2309056924</v>
      </c>
      <c r="AA56" s="156"/>
      <c r="AB56" s="156"/>
    </row>
    <row r="57" spans="1:28" ht="53.25" customHeight="1">
      <c r="A57" s="225"/>
      <c r="B57" s="225"/>
      <c r="C57" s="57" t="s">
        <v>146</v>
      </c>
      <c r="D57" s="57" t="s">
        <v>146</v>
      </c>
      <c r="E57" s="131" t="s">
        <v>166</v>
      </c>
      <c r="F57" s="130" t="s">
        <v>148</v>
      </c>
      <c r="G57" s="57" t="s">
        <v>196</v>
      </c>
      <c r="H57" s="42" t="s">
        <v>69</v>
      </c>
      <c r="I57" s="33" t="s">
        <v>66</v>
      </c>
      <c r="J57" s="101" t="s">
        <v>209</v>
      </c>
      <c r="K57" s="112">
        <v>0</v>
      </c>
      <c r="L57" s="109"/>
      <c r="M57" s="109"/>
      <c r="N57" s="83">
        <f>SUM(K57:M57)</f>
        <v>0</v>
      </c>
      <c r="O57" s="264"/>
      <c r="P57" s="264"/>
      <c r="Q57" s="264"/>
      <c r="R57" s="264"/>
      <c r="S57" s="159">
        <v>0</v>
      </c>
      <c r="T57" s="160">
        <v>0</v>
      </c>
      <c r="U57" s="160">
        <v>0</v>
      </c>
      <c r="V57" s="161">
        <f>+S57+T57+U57</f>
        <v>0</v>
      </c>
      <c r="W57" s="161">
        <v>0</v>
      </c>
      <c r="X57" s="161">
        <f>SUM(L57-P61+T57)</f>
        <v>0</v>
      </c>
      <c r="Y57" s="161">
        <f>SUM(M57-Q61+U57)</f>
        <v>0</v>
      </c>
      <c r="Z57" s="161">
        <f>W57+X57+Y57</f>
        <v>0</v>
      </c>
    </row>
    <row r="58" spans="1:28" ht="53.25" customHeight="1">
      <c r="A58" s="225"/>
      <c r="B58" s="225"/>
      <c r="C58" s="57" t="s">
        <v>146</v>
      </c>
      <c r="D58" s="57" t="s">
        <v>146</v>
      </c>
      <c r="E58" s="150" t="s">
        <v>166</v>
      </c>
      <c r="F58" s="130" t="s">
        <v>148</v>
      </c>
      <c r="G58" s="57" t="s">
        <v>196</v>
      </c>
      <c r="H58" s="42" t="s">
        <v>72</v>
      </c>
      <c r="I58" s="33" t="s">
        <v>73</v>
      </c>
      <c r="J58" s="101" t="s">
        <v>209</v>
      </c>
      <c r="K58" s="112">
        <v>0</v>
      </c>
      <c r="L58" s="109"/>
      <c r="M58" s="113">
        <v>0</v>
      </c>
      <c r="N58" s="83">
        <f t="shared" ref="N58:N61" si="79">SUM(K58:M58)</f>
        <v>0</v>
      </c>
      <c r="O58" s="112">
        <v>0</v>
      </c>
      <c r="P58" s="82"/>
      <c r="Q58" s="82"/>
      <c r="R58" s="83">
        <v>0</v>
      </c>
      <c r="S58" s="162">
        <v>0</v>
      </c>
      <c r="T58" s="162"/>
      <c r="U58" s="162">
        <v>0</v>
      </c>
      <c r="V58" s="162">
        <f>+S58+T58+U58</f>
        <v>0</v>
      </c>
      <c r="W58" s="161">
        <f t="shared" ref="W58:W60" si="80">SUM(K58-O58+S58)</f>
        <v>0</v>
      </c>
      <c r="X58" s="161">
        <f t="shared" ref="X58:X61" si="81">SUM(L58-P58+T58)</f>
        <v>0</v>
      </c>
      <c r="Y58" s="161">
        <f t="shared" ref="Y58:Y61" si="82">SUM(M58-Q58+U58)</f>
        <v>0</v>
      </c>
      <c r="Z58" s="162">
        <f t="shared" ref="Z58:Z61" si="83">W58+X58+Y58</f>
        <v>0</v>
      </c>
      <c r="AB58" s="154">
        <v>87000</v>
      </c>
    </row>
    <row r="59" spans="1:28" ht="53.25" customHeight="1">
      <c r="A59" s="225"/>
      <c r="B59" s="225"/>
      <c r="C59" s="57" t="s">
        <v>146</v>
      </c>
      <c r="D59" s="57" t="s">
        <v>146</v>
      </c>
      <c r="E59" s="151" t="s">
        <v>166</v>
      </c>
      <c r="F59" s="130" t="s">
        <v>148</v>
      </c>
      <c r="G59" s="57" t="s">
        <v>196</v>
      </c>
      <c r="H59" s="42" t="s">
        <v>70</v>
      </c>
      <c r="I59" s="33" t="s">
        <v>71</v>
      </c>
      <c r="J59" s="101" t="s">
        <v>209</v>
      </c>
      <c r="K59" s="108">
        <v>0</v>
      </c>
      <c r="L59" s="109"/>
      <c r="M59" s="109"/>
      <c r="N59" s="83">
        <f t="shared" si="79"/>
        <v>0</v>
      </c>
      <c r="O59" s="31"/>
      <c r="P59" s="27"/>
      <c r="Q59" s="27"/>
      <c r="R59" s="83">
        <f t="shared" ref="R59:R60" si="84">+O59+P59+Q59</f>
        <v>0</v>
      </c>
      <c r="S59" s="29"/>
      <c r="T59" s="27"/>
      <c r="U59" s="27"/>
      <c r="V59" s="28">
        <f t="shared" ref="V59:V60" si="85">+S59+T59+U59</f>
        <v>0</v>
      </c>
      <c r="W59" s="161">
        <f t="shared" si="80"/>
        <v>0</v>
      </c>
      <c r="X59" s="161">
        <f t="shared" si="81"/>
        <v>0</v>
      </c>
      <c r="Y59" s="161">
        <f t="shared" si="82"/>
        <v>0</v>
      </c>
      <c r="Z59" s="85">
        <f t="shared" si="83"/>
        <v>0</v>
      </c>
    </row>
    <row r="60" spans="1:28" ht="53.25" customHeight="1">
      <c r="A60" s="225"/>
      <c r="B60" s="225"/>
      <c r="C60" s="57" t="s">
        <v>146</v>
      </c>
      <c r="D60" s="57" t="s">
        <v>146</v>
      </c>
      <c r="E60" s="151" t="s">
        <v>195</v>
      </c>
      <c r="F60" s="130" t="s">
        <v>223</v>
      </c>
      <c r="G60" s="57" t="s">
        <v>196</v>
      </c>
      <c r="H60" s="42" t="s">
        <v>72</v>
      </c>
      <c r="I60" s="33" t="s">
        <v>73</v>
      </c>
      <c r="J60" s="101" t="s">
        <v>209</v>
      </c>
      <c r="K60" s="112">
        <v>69913000</v>
      </c>
      <c r="L60" s="109"/>
      <c r="M60" s="109">
        <v>87000</v>
      </c>
      <c r="N60" s="83">
        <f t="shared" si="79"/>
        <v>70000000</v>
      </c>
      <c r="O60" s="31">
        <v>0</v>
      </c>
      <c r="P60" s="27"/>
      <c r="Q60" s="27">
        <v>0</v>
      </c>
      <c r="R60" s="83">
        <f t="shared" si="84"/>
        <v>0</v>
      </c>
      <c r="S60" s="29"/>
      <c r="T60" s="27"/>
      <c r="U60" s="27"/>
      <c r="V60" s="28">
        <f t="shared" si="85"/>
        <v>0</v>
      </c>
      <c r="W60" s="183">
        <f t="shared" si="80"/>
        <v>69913000</v>
      </c>
      <c r="X60" s="183">
        <f t="shared" si="81"/>
        <v>0</v>
      </c>
      <c r="Y60" s="183">
        <f t="shared" si="82"/>
        <v>87000</v>
      </c>
      <c r="Z60" s="85">
        <f t="shared" si="83"/>
        <v>70000000</v>
      </c>
    </row>
    <row r="61" spans="1:28" ht="53.25" customHeight="1">
      <c r="A61" s="225"/>
      <c r="B61" s="225"/>
      <c r="C61" s="57" t="s">
        <v>146</v>
      </c>
      <c r="D61" s="57" t="s">
        <v>146</v>
      </c>
      <c r="E61" s="151" t="s">
        <v>195</v>
      </c>
      <c r="F61" s="130" t="s">
        <v>223</v>
      </c>
      <c r="G61" s="57" t="s">
        <v>196</v>
      </c>
      <c r="H61" s="42" t="s">
        <v>69</v>
      </c>
      <c r="I61" s="33" t="s">
        <v>66</v>
      </c>
      <c r="J61" s="101" t="s">
        <v>209</v>
      </c>
      <c r="K61" s="112">
        <v>2442414216</v>
      </c>
      <c r="L61" s="109"/>
      <c r="M61" s="109"/>
      <c r="N61" s="83">
        <f t="shared" si="79"/>
        <v>2442414216</v>
      </c>
      <c r="O61" s="261">
        <v>14420000</v>
      </c>
      <c r="P61" s="262">
        <v>0</v>
      </c>
      <c r="Q61" s="262">
        <v>0</v>
      </c>
      <c r="R61" s="263">
        <f>SUM(O61:Q61)</f>
        <v>14420000</v>
      </c>
      <c r="S61" s="29">
        <v>0</v>
      </c>
      <c r="T61" s="27"/>
      <c r="U61" s="27"/>
      <c r="V61" s="83">
        <f>+S61+T61+U61</f>
        <v>0</v>
      </c>
      <c r="W61" s="183">
        <f>SUM(K61-O61+S61)</f>
        <v>2427994216</v>
      </c>
      <c r="X61" s="183">
        <f t="shared" ref="X61" si="86">SUM(L61-P61+T61)</f>
        <v>0</v>
      </c>
      <c r="Y61" s="183">
        <f t="shared" ref="Y61" si="87">SUM(M61-Q61+U61)</f>
        <v>0</v>
      </c>
      <c r="Z61" s="85">
        <f t="shared" ref="Z61" si="88">W61+X61+Y61</f>
        <v>2427994216</v>
      </c>
    </row>
    <row r="62" spans="1:28" s="21" customFormat="1" ht="12" customHeight="1">
      <c r="A62" s="225"/>
      <c r="B62" s="225"/>
      <c r="C62" s="242" t="s">
        <v>171</v>
      </c>
      <c r="D62" s="242"/>
      <c r="E62" s="242"/>
      <c r="F62" s="242"/>
      <c r="G62" s="242"/>
      <c r="H62" s="242"/>
      <c r="I62" s="242"/>
      <c r="J62" s="242"/>
      <c r="K62" s="91">
        <f>SUM(K57:K61)</f>
        <v>2512327216</v>
      </c>
      <c r="L62" s="91">
        <f>SUM(L57:L61)</f>
        <v>0</v>
      </c>
      <c r="M62" s="91">
        <f>SUM(M57:M61)</f>
        <v>87000</v>
      </c>
      <c r="N62" s="91">
        <f>SUM(N57:N61)</f>
        <v>2512414216</v>
      </c>
      <c r="O62" s="90">
        <f>SUM(O58:O61)</f>
        <v>14420000</v>
      </c>
      <c r="P62" s="90">
        <f>SUM(P57:P59)</f>
        <v>0</v>
      </c>
      <c r="Q62" s="90">
        <f>SUM(Q57:Q59)</f>
        <v>0</v>
      </c>
      <c r="R62" s="90">
        <f>SUM(R58:R61)</f>
        <v>14420000</v>
      </c>
      <c r="S62" s="90">
        <f>SUM(S57:S61)</f>
        <v>0</v>
      </c>
      <c r="T62" s="90">
        <f t="shared" ref="R62:Z62" si="89">SUM(T57:T61)</f>
        <v>0</v>
      </c>
      <c r="U62" s="90">
        <f t="shared" si="89"/>
        <v>0</v>
      </c>
      <c r="V62" s="90">
        <f t="shared" si="89"/>
        <v>0</v>
      </c>
      <c r="W62" s="91">
        <f t="shared" si="89"/>
        <v>2497907216</v>
      </c>
      <c r="X62" s="91">
        <f t="shared" si="89"/>
        <v>0</v>
      </c>
      <c r="Y62" s="91">
        <f t="shared" si="89"/>
        <v>87000</v>
      </c>
      <c r="Z62" s="91">
        <f t="shared" si="89"/>
        <v>2497994216</v>
      </c>
      <c r="AA62" s="156"/>
      <c r="AB62" s="156"/>
    </row>
    <row r="63" spans="1:28" s="22" customFormat="1" ht="24.95" customHeight="1">
      <c r="A63" s="225"/>
      <c r="B63" s="225"/>
      <c r="C63" s="243" t="s">
        <v>147</v>
      </c>
      <c r="D63" s="243"/>
      <c r="E63" s="243"/>
      <c r="F63" s="243"/>
      <c r="G63" s="243"/>
      <c r="H63" s="243"/>
      <c r="I63" s="243"/>
      <c r="J63" s="243"/>
      <c r="K63" s="94">
        <f>K62</f>
        <v>2512327216</v>
      </c>
      <c r="L63" s="94">
        <f>L62</f>
        <v>0</v>
      </c>
      <c r="M63" s="94">
        <f>M62</f>
        <v>87000</v>
      </c>
      <c r="N63" s="94">
        <f>N62</f>
        <v>2512414216</v>
      </c>
      <c r="O63" s="92">
        <f>O62</f>
        <v>14420000</v>
      </c>
      <c r="P63" s="92">
        <f t="shared" ref="P63:U63" si="90">P62</f>
        <v>0</v>
      </c>
      <c r="Q63" s="92">
        <f t="shared" si="90"/>
        <v>0</v>
      </c>
      <c r="R63" s="92">
        <f>R62</f>
        <v>14420000</v>
      </c>
      <c r="S63" s="92">
        <f>S62</f>
        <v>0</v>
      </c>
      <c r="T63" s="92">
        <f t="shared" si="90"/>
        <v>0</v>
      </c>
      <c r="U63" s="92">
        <f t="shared" si="90"/>
        <v>0</v>
      </c>
      <c r="V63" s="92">
        <f>V62</f>
        <v>0</v>
      </c>
      <c r="W63" s="94">
        <f>W62</f>
        <v>2497907216</v>
      </c>
      <c r="X63" s="94">
        <f>X62</f>
        <v>0</v>
      </c>
      <c r="Y63" s="94">
        <f>Y62</f>
        <v>87000</v>
      </c>
      <c r="Z63" s="94">
        <f>Z62</f>
        <v>2497994216</v>
      </c>
      <c r="AA63" s="156"/>
      <c r="AB63" s="156"/>
    </row>
    <row r="64" spans="1:28" ht="47.25" customHeight="1">
      <c r="A64" s="225"/>
      <c r="B64" s="250" t="s">
        <v>193</v>
      </c>
      <c r="C64" s="250"/>
      <c r="D64" s="250"/>
      <c r="E64" s="250"/>
      <c r="F64" s="250"/>
      <c r="G64" s="250"/>
      <c r="H64" s="250"/>
      <c r="I64" s="250"/>
      <c r="J64" s="250"/>
      <c r="K64" s="100">
        <f>K56+K63</f>
        <v>3656641140</v>
      </c>
      <c r="L64" s="100">
        <f>L56+L63</f>
        <v>1140238000</v>
      </c>
      <c r="M64" s="100">
        <f>M56+M63</f>
        <v>87000</v>
      </c>
      <c r="N64" s="100">
        <f>N56+N63</f>
        <v>4796966140</v>
      </c>
      <c r="O64" s="99">
        <f t="shared" ref="O64:Q64" si="91">O63+O56</f>
        <v>14420000</v>
      </c>
      <c r="P64" s="99">
        <f t="shared" si="91"/>
        <v>411230000</v>
      </c>
      <c r="Q64" s="99">
        <f t="shared" si="91"/>
        <v>0</v>
      </c>
      <c r="R64" s="99">
        <f>R63+R56</f>
        <v>425650000</v>
      </c>
      <c r="S64" s="99">
        <f>S63+S56</f>
        <v>24505000</v>
      </c>
      <c r="T64" s="99">
        <f t="shared" ref="T64:V64" si="92">T63+T56</f>
        <v>411230000</v>
      </c>
      <c r="U64" s="99">
        <f t="shared" si="92"/>
        <v>0</v>
      </c>
      <c r="V64" s="99">
        <f t="shared" si="92"/>
        <v>435735000</v>
      </c>
      <c r="W64" s="100">
        <f>W56+W63</f>
        <v>3666726140</v>
      </c>
      <c r="X64" s="100">
        <f>X56+X63</f>
        <v>1140238000</v>
      </c>
      <c r="Y64" s="100">
        <f>Y56+Y63</f>
        <v>87000</v>
      </c>
      <c r="Z64" s="100">
        <f>Z56+Z63</f>
        <v>4807051140</v>
      </c>
    </row>
    <row r="65" spans="1:28" ht="20.100000000000001" customHeight="1">
      <c r="A65" s="251" t="s">
        <v>152</v>
      </c>
      <c r="B65" s="251"/>
      <c r="C65" s="251"/>
      <c r="D65" s="251"/>
      <c r="E65" s="251"/>
      <c r="F65" s="227"/>
      <c r="G65" s="227"/>
      <c r="H65" s="227"/>
      <c r="I65" s="227"/>
      <c r="J65" s="227"/>
      <c r="K65" s="86">
        <f t="shared" ref="K65:Z65" si="93">K47+K64</f>
        <v>5857102000</v>
      </c>
      <c r="L65" s="86">
        <f t="shared" si="93"/>
        <v>1140238000</v>
      </c>
      <c r="M65" s="86">
        <f t="shared" si="93"/>
        <v>87000</v>
      </c>
      <c r="N65" s="86">
        <f t="shared" si="93"/>
        <v>6997427000</v>
      </c>
      <c r="O65" s="64">
        <f>O64+O47</f>
        <v>27420000</v>
      </c>
      <c r="P65" s="64">
        <f t="shared" ref="P65:R65" si="94">P64+P47</f>
        <v>411230000</v>
      </c>
      <c r="Q65" s="64">
        <f t="shared" si="94"/>
        <v>0</v>
      </c>
      <c r="R65" s="64">
        <f t="shared" si="94"/>
        <v>438650000</v>
      </c>
      <c r="S65" s="64">
        <f>S64+S47</f>
        <v>27420000</v>
      </c>
      <c r="T65" s="64">
        <f t="shared" ref="T65:V65" si="95">T64+T47</f>
        <v>411230000</v>
      </c>
      <c r="U65" s="64">
        <f t="shared" si="95"/>
        <v>0</v>
      </c>
      <c r="V65" s="64">
        <f t="shared" si="95"/>
        <v>438650000</v>
      </c>
      <c r="W65" s="86">
        <f t="shared" si="93"/>
        <v>5857102000</v>
      </c>
      <c r="X65" s="86">
        <f t="shared" si="93"/>
        <v>1140238000</v>
      </c>
      <c r="Y65" s="86">
        <f t="shared" si="93"/>
        <v>87000</v>
      </c>
      <c r="Z65" s="86">
        <f t="shared" si="93"/>
        <v>6997427000</v>
      </c>
    </row>
    <row r="66" spans="1:28" ht="30.75" customHeight="1">
      <c r="A66" s="256" t="s">
        <v>225</v>
      </c>
      <c r="B66" s="256"/>
      <c r="C66" s="256"/>
      <c r="D66" s="256"/>
      <c r="E66" s="256"/>
      <c r="F66" s="229" t="s">
        <v>157</v>
      </c>
      <c r="G66" s="229"/>
      <c r="H66" s="229"/>
      <c r="I66" s="229"/>
      <c r="J66" s="229"/>
      <c r="K66" s="114">
        <v>5857102000</v>
      </c>
      <c r="L66" s="114">
        <v>1140238000</v>
      </c>
      <c r="M66" s="114">
        <v>87000</v>
      </c>
      <c r="N66" s="114">
        <f>SUM(K66:M66)</f>
        <v>6997427000</v>
      </c>
      <c r="O66" s="97">
        <f>N66-N65</f>
        <v>0</v>
      </c>
      <c r="V66" s="268"/>
      <c r="W66" s="76"/>
      <c r="X66" s="76"/>
      <c r="Y66" s="76"/>
      <c r="Z66" s="76"/>
    </row>
    <row r="67" spans="1:28" ht="39.950000000000003" customHeight="1">
      <c r="A67" s="255"/>
      <c r="B67" s="255"/>
      <c r="C67" s="255"/>
      <c r="D67" s="80"/>
      <c r="E67" s="80"/>
      <c r="F67" s="13"/>
      <c r="G67" s="13"/>
      <c r="H67" s="13"/>
      <c r="I67" s="25"/>
      <c r="J67" s="25"/>
      <c r="N67" s="116" t="s">
        <v>224</v>
      </c>
      <c r="P67" s="97"/>
      <c r="T67" s="97"/>
      <c r="W67" s="115"/>
      <c r="X67" s="115"/>
      <c r="Y67" s="16"/>
      <c r="Z67" s="65" t="str">
        <f>N67</f>
        <v>Versión: 04
FECHA: 12/05/2025</v>
      </c>
    </row>
    <row r="68" spans="1:28" ht="15" customHeight="1">
      <c r="A68" s="232" t="s">
        <v>111</v>
      </c>
      <c r="B68" s="232"/>
      <c r="C68" s="232"/>
      <c r="D68" s="12"/>
      <c r="E68" s="12"/>
      <c r="F68" s="228" t="s">
        <v>112</v>
      </c>
      <c r="G68" s="228"/>
      <c r="H68" s="228"/>
      <c r="I68" s="23"/>
      <c r="J68" s="23"/>
      <c r="M68" s="117"/>
      <c r="N68" s="117"/>
      <c r="W68" s="253" t="s">
        <v>158</v>
      </c>
      <c r="X68" s="253"/>
      <c r="Y68" s="125"/>
      <c r="Z68" s="125"/>
    </row>
    <row r="69" spans="1:28" s="8" customFormat="1" ht="15" customHeight="1">
      <c r="A69" s="234" t="s">
        <v>78</v>
      </c>
      <c r="B69" s="234"/>
      <c r="C69" s="234"/>
      <c r="F69" s="231" t="s">
        <v>83</v>
      </c>
      <c r="G69" s="231"/>
      <c r="H69" s="231"/>
      <c r="I69" s="24"/>
      <c r="J69" s="24"/>
      <c r="M69" s="118"/>
      <c r="N69" s="118"/>
      <c r="W69" s="248" t="s">
        <v>2</v>
      </c>
      <c r="X69" s="248"/>
      <c r="Y69" s="124"/>
      <c r="Z69" s="124"/>
      <c r="AA69" s="158"/>
      <c r="AB69" s="158"/>
    </row>
    <row r="70" spans="1:28">
      <c r="M70" s="119"/>
      <c r="N70" s="119"/>
    </row>
    <row r="71" spans="1:28" ht="52.5" customHeight="1">
      <c r="M71" s="119"/>
      <c r="N71" s="119"/>
    </row>
    <row r="72" spans="1:28" ht="20.25" customHeight="1">
      <c r="M72" s="119"/>
      <c r="N72" s="119"/>
    </row>
    <row r="73" spans="1:28" ht="27" customHeight="1">
      <c r="M73" s="119"/>
      <c r="N73" s="119"/>
    </row>
    <row r="74" spans="1:28">
      <c r="M74" s="119"/>
      <c r="N74" s="119"/>
    </row>
    <row r="75" spans="1:28">
      <c r="M75" s="119"/>
      <c r="N75" s="119"/>
    </row>
    <row r="76" spans="1:28">
      <c r="M76" s="119"/>
      <c r="N76" s="119"/>
    </row>
    <row r="77" spans="1:28">
      <c r="M77" s="119"/>
      <c r="N77" s="119"/>
    </row>
    <row r="78" spans="1:28">
      <c r="M78" s="119"/>
      <c r="N78" s="119"/>
    </row>
    <row r="79" spans="1:28">
      <c r="M79" s="119"/>
      <c r="N79" s="119"/>
    </row>
    <row r="80" spans="1:28">
      <c r="M80" s="119"/>
      <c r="N80" s="119"/>
    </row>
    <row r="81" spans="13:14">
      <c r="M81" s="119"/>
      <c r="N81" s="119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47"/>
    <mergeCell ref="B12:B46"/>
    <mergeCell ref="C14:J14"/>
    <mergeCell ref="C17:J17"/>
    <mergeCell ref="C20:J20"/>
    <mergeCell ref="C23:J23"/>
    <mergeCell ref="C38:J38"/>
    <mergeCell ref="C29:J29"/>
    <mergeCell ref="C32:J32"/>
    <mergeCell ref="C33:J33"/>
    <mergeCell ref="C37:J37"/>
    <mergeCell ref="C41:J41"/>
    <mergeCell ref="C42:J42"/>
    <mergeCell ref="C45:J45"/>
    <mergeCell ref="C46:J46"/>
    <mergeCell ref="B47:J47"/>
    <mergeCell ref="K10:M10"/>
    <mergeCell ref="N10:N11"/>
    <mergeCell ref="O10:Q10"/>
    <mergeCell ref="R10:R11"/>
    <mergeCell ref="C26:J26"/>
    <mergeCell ref="C63:J63"/>
    <mergeCell ref="B64:J64"/>
    <mergeCell ref="A65:J65"/>
    <mergeCell ref="F66:J66"/>
    <mergeCell ref="A67:C67"/>
    <mergeCell ref="A66:E66"/>
    <mergeCell ref="A48:A64"/>
    <mergeCell ref="B48:B63"/>
    <mergeCell ref="C55:J55"/>
    <mergeCell ref="C56:J56"/>
    <mergeCell ref="C62:J62"/>
    <mergeCell ref="A68:C68"/>
    <mergeCell ref="F68:H68"/>
    <mergeCell ref="W68:X68"/>
    <mergeCell ref="A69:C69"/>
    <mergeCell ref="F69:H69"/>
    <mergeCell ref="W69:X69"/>
  </mergeCells>
  <printOptions horizontalCentered="1"/>
  <pageMargins left="0.51181102362204722" right="0" top="0.35433070866141736" bottom="0" header="0.31496062992125984" footer="0.31496062992125984"/>
  <pageSetup paperSize="5" scale="41" orientation="landscape" r:id="rId1"/>
  <rowBreaks count="1" manualBreakCount="1">
    <brk id="38" max="25" man="1"/>
  </rowBreaks>
  <colBreaks count="1" manualBreakCount="1">
    <brk id="26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2"/>
  <sheetViews>
    <sheetView topLeftCell="A52" zoomScale="145" zoomScaleNormal="145" workbookViewId="0">
      <selection activeCell="B58" sqref="B58"/>
    </sheetView>
  </sheetViews>
  <sheetFormatPr baseColWidth="10" defaultRowHeight="15"/>
  <cols>
    <col min="1" max="1" width="84.7109375" bestFit="1" customWidth="1"/>
    <col min="2" max="2" width="31.5703125" bestFit="1" customWidth="1"/>
    <col min="3" max="3" width="24.28515625" bestFit="1" customWidth="1"/>
  </cols>
  <sheetData>
    <row r="3" spans="1:3">
      <c r="A3" s="178" t="s">
        <v>219</v>
      </c>
      <c r="B3" t="s">
        <v>221</v>
      </c>
      <c r="C3" t="s">
        <v>222</v>
      </c>
    </row>
    <row r="4" spans="1:3">
      <c r="A4" s="179" t="s">
        <v>161</v>
      </c>
      <c r="B4">
        <v>184000000</v>
      </c>
      <c r="C4">
        <v>414000000</v>
      </c>
    </row>
    <row r="5" spans="1:3">
      <c r="A5" s="180" t="s">
        <v>122</v>
      </c>
      <c r="B5">
        <v>184000000</v>
      </c>
      <c r="C5">
        <v>414000000</v>
      </c>
    </row>
    <row r="6" spans="1:3">
      <c r="A6" s="181" t="s">
        <v>66</v>
      </c>
      <c r="B6">
        <v>184000000</v>
      </c>
      <c r="C6">
        <v>0</v>
      </c>
    </row>
    <row r="7" spans="1:3">
      <c r="A7" s="181" t="s">
        <v>65</v>
      </c>
      <c r="B7">
        <v>0</v>
      </c>
      <c r="C7">
        <v>414000000</v>
      </c>
    </row>
    <row r="8" spans="1:3">
      <c r="A8" s="179" t="s">
        <v>163</v>
      </c>
      <c r="B8">
        <v>0</v>
      </c>
      <c r="C8">
        <v>0</v>
      </c>
    </row>
    <row r="9" spans="1:3">
      <c r="A9" s="180" t="s">
        <v>132</v>
      </c>
      <c r="B9">
        <v>0</v>
      </c>
      <c r="C9">
        <v>0</v>
      </c>
    </row>
    <row r="10" spans="1:3">
      <c r="A10" s="181" t="s">
        <v>66</v>
      </c>
      <c r="B10">
        <v>0</v>
      </c>
      <c r="C10">
        <v>0</v>
      </c>
    </row>
    <row r="11" spans="1:3">
      <c r="A11" s="181" t="s">
        <v>65</v>
      </c>
      <c r="B11">
        <v>0</v>
      </c>
      <c r="C11">
        <v>0</v>
      </c>
    </row>
    <row r="12" spans="1:3">
      <c r="A12" s="179" t="s">
        <v>162</v>
      </c>
      <c r="B12">
        <v>26600000</v>
      </c>
      <c r="C12">
        <v>0</v>
      </c>
    </row>
    <row r="13" spans="1:3">
      <c r="A13" s="180" t="s">
        <v>126</v>
      </c>
      <c r="B13">
        <v>26600000</v>
      </c>
      <c r="C13">
        <v>0</v>
      </c>
    </row>
    <row r="14" spans="1:3">
      <c r="A14" s="181" t="s">
        <v>66</v>
      </c>
      <c r="B14">
        <v>26600000</v>
      </c>
      <c r="C14">
        <v>0</v>
      </c>
    </row>
    <row r="15" spans="1:3">
      <c r="A15" s="181" t="s">
        <v>68</v>
      </c>
      <c r="B15">
        <v>0</v>
      </c>
      <c r="C15">
        <v>0</v>
      </c>
    </row>
    <row r="16" spans="1:3">
      <c r="A16" s="181" t="s">
        <v>65</v>
      </c>
      <c r="B16">
        <v>0</v>
      </c>
      <c r="C16">
        <v>0</v>
      </c>
    </row>
    <row r="17" spans="1:3">
      <c r="A17" s="179" t="s">
        <v>166</v>
      </c>
      <c r="B17">
        <v>87000</v>
      </c>
      <c r="C17">
        <v>421318380</v>
      </c>
    </row>
    <row r="18" spans="1:3">
      <c r="A18" s="180" t="s">
        <v>148</v>
      </c>
      <c r="B18">
        <v>87000</v>
      </c>
      <c r="C18">
        <v>421318380</v>
      </c>
    </row>
    <row r="19" spans="1:3">
      <c r="A19" s="181" t="s">
        <v>71</v>
      </c>
      <c r="B19">
        <v>0</v>
      </c>
      <c r="C19">
        <v>0</v>
      </c>
    </row>
    <row r="20" spans="1:3">
      <c r="A20" s="181" t="s">
        <v>66</v>
      </c>
      <c r="B20">
        <v>0</v>
      </c>
      <c r="C20">
        <v>421231380</v>
      </c>
    </row>
    <row r="21" spans="1:3">
      <c r="A21" s="181" t="s">
        <v>73</v>
      </c>
      <c r="B21">
        <v>87000</v>
      </c>
      <c r="C21">
        <v>87000</v>
      </c>
    </row>
    <row r="22" spans="1:3">
      <c r="A22" s="181" t="s">
        <v>151</v>
      </c>
      <c r="B22">
        <v>0</v>
      </c>
      <c r="C22">
        <v>0</v>
      </c>
    </row>
    <row r="23" spans="1:3">
      <c r="A23" s="179" t="s">
        <v>164</v>
      </c>
      <c r="B23">
        <v>182939140</v>
      </c>
      <c r="C23">
        <v>0</v>
      </c>
    </row>
    <row r="24" spans="1:3">
      <c r="A24" s="180" t="s">
        <v>138</v>
      </c>
      <c r="B24">
        <v>182939140</v>
      </c>
      <c r="C24">
        <v>0</v>
      </c>
    </row>
    <row r="25" spans="1:3">
      <c r="A25" s="181" t="s">
        <v>66</v>
      </c>
      <c r="B25">
        <v>42000000</v>
      </c>
      <c r="C25">
        <v>0</v>
      </c>
    </row>
    <row r="26" spans="1:3">
      <c r="A26" s="181" t="s">
        <v>68</v>
      </c>
      <c r="B26">
        <v>140939140</v>
      </c>
      <c r="C26">
        <v>0</v>
      </c>
    </row>
    <row r="27" spans="1:3">
      <c r="A27" s="179" t="s">
        <v>165</v>
      </c>
      <c r="B27">
        <v>201353311</v>
      </c>
      <c r="C27">
        <v>732625824</v>
      </c>
    </row>
    <row r="28" spans="1:3">
      <c r="A28" s="180" t="s">
        <v>142</v>
      </c>
      <c r="B28">
        <v>201353311</v>
      </c>
      <c r="C28">
        <v>732625824</v>
      </c>
    </row>
    <row r="29" spans="1:3">
      <c r="A29" s="181" t="s">
        <v>66</v>
      </c>
      <c r="B29">
        <v>201353311</v>
      </c>
      <c r="C29">
        <v>0</v>
      </c>
    </row>
    <row r="30" spans="1:3">
      <c r="A30" s="181" t="s">
        <v>68</v>
      </c>
      <c r="B30">
        <v>0</v>
      </c>
      <c r="C30">
        <v>732625824</v>
      </c>
    </row>
    <row r="31" spans="1:3">
      <c r="A31" s="179" t="s">
        <v>195</v>
      </c>
      <c r="B31">
        <v>972964753</v>
      </c>
      <c r="C31">
        <v>0</v>
      </c>
    </row>
    <row r="32" spans="1:3">
      <c r="A32" s="180" t="s">
        <v>148</v>
      </c>
      <c r="B32">
        <v>972964753</v>
      </c>
      <c r="C32">
        <v>0</v>
      </c>
    </row>
    <row r="33" spans="1:3">
      <c r="A33" s="181" t="s">
        <v>66</v>
      </c>
      <c r="B33">
        <v>522877753</v>
      </c>
      <c r="C33">
        <v>0</v>
      </c>
    </row>
    <row r="34" spans="1:3">
      <c r="A34" s="181" t="s">
        <v>73</v>
      </c>
      <c r="B34">
        <v>450087000</v>
      </c>
      <c r="C34">
        <v>0</v>
      </c>
    </row>
    <row r="35" spans="1:3">
      <c r="A35" s="179" t="s">
        <v>220</v>
      </c>
      <c r="B35">
        <v>1567944204</v>
      </c>
      <c r="C35">
        <v>1567944204</v>
      </c>
    </row>
    <row r="40" spans="1:3">
      <c r="A40" t="s">
        <v>219</v>
      </c>
      <c r="B40" t="s">
        <v>221</v>
      </c>
      <c r="C40" t="s">
        <v>222</v>
      </c>
    </row>
    <row r="41" spans="1:3" s="182" customFormat="1">
      <c r="A41" s="182" t="s">
        <v>161</v>
      </c>
      <c r="B41" s="182">
        <v>184000000</v>
      </c>
      <c r="C41" s="182">
        <v>414000000</v>
      </c>
    </row>
    <row r="42" spans="1:3">
      <c r="A42" t="s">
        <v>122</v>
      </c>
      <c r="B42">
        <v>184000000</v>
      </c>
      <c r="C42">
        <v>414000000</v>
      </c>
    </row>
    <row r="43" spans="1:3">
      <c r="A43" t="s">
        <v>66</v>
      </c>
      <c r="B43">
        <v>184000000</v>
      </c>
      <c r="C43">
        <v>0</v>
      </c>
    </row>
    <row r="44" spans="1:3">
      <c r="A44" t="s">
        <v>65</v>
      </c>
      <c r="B44">
        <v>0</v>
      </c>
      <c r="C44">
        <v>414000000</v>
      </c>
    </row>
    <row r="45" spans="1:3" s="182" customFormat="1">
      <c r="A45" s="182" t="s">
        <v>163</v>
      </c>
      <c r="B45" s="182">
        <v>0</v>
      </c>
      <c r="C45" s="182">
        <v>0</v>
      </c>
    </row>
    <row r="46" spans="1:3">
      <c r="A46" t="s">
        <v>132</v>
      </c>
      <c r="B46">
        <v>0</v>
      </c>
      <c r="C46">
        <v>0</v>
      </c>
    </row>
    <row r="47" spans="1:3">
      <c r="A47" t="s">
        <v>66</v>
      </c>
      <c r="B47">
        <v>0</v>
      </c>
      <c r="C47">
        <v>0</v>
      </c>
    </row>
    <row r="48" spans="1:3">
      <c r="A48" t="s">
        <v>65</v>
      </c>
      <c r="B48">
        <v>0</v>
      </c>
      <c r="C48">
        <v>0</v>
      </c>
    </row>
    <row r="49" spans="1:3" s="182" customFormat="1">
      <c r="A49" s="182" t="s">
        <v>162</v>
      </c>
      <c r="B49" s="182">
        <v>26600000</v>
      </c>
      <c r="C49" s="182">
        <v>0</v>
      </c>
    </row>
    <row r="50" spans="1:3">
      <c r="A50" t="s">
        <v>126</v>
      </c>
      <c r="B50">
        <v>26600000</v>
      </c>
      <c r="C50">
        <v>0</v>
      </c>
    </row>
    <row r="51" spans="1:3">
      <c r="A51" t="s">
        <v>66</v>
      </c>
      <c r="B51">
        <v>26600000</v>
      </c>
      <c r="C51">
        <v>0</v>
      </c>
    </row>
    <row r="52" spans="1:3">
      <c r="A52" t="s">
        <v>68</v>
      </c>
      <c r="B52">
        <v>0</v>
      </c>
      <c r="C52">
        <v>0</v>
      </c>
    </row>
    <row r="53" spans="1:3">
      <c r="A53" t="s">
        <v>65</v>
      </c>
      <c r="B53">
        <v>0</v>
      </c>
      <c r="C53">
        <v>0</v>
      </c>
    </row>
    <row r="54" spans="1:3" s="182" customFormat="1">
      <c r="A54" s="182" t="s">
        <v>166</v>
      </c>
      <c r="B54" s="182">
        <v>87000</v>
      </c>
      <c r="C54" s="182">
        <v>421318380</v>
      </c>
    </row>
    <row r="55" spans="1:3">
      <c r="A55" t="s">
        <v>148</v>
      </c>
      <c r="B55">
        <v>87000</v>
      </c>
      <c r="C55">
        <v>421318380</v>
      </c>
    </row>
    <row r="56" spans="1:3">
      <c r="A56" t="s">
        <v>71</v>
      </c>
      <c r="B56">
        <v>0</v>
      </c>
      <c r="C56">
        <v>0</v>
      </c>
    </row>
    <row r="57" spans="1:3">
      <c r="A57" t="s">
        <v>66</v>
      </c>
      <c r="B57">
        <v>0</v>
      </c>
      <c r="C57">
        <v>421231380</v>
      </c>
    </row>
    <row r="58" spans="1:3">
      <c r="A58" t="s">
        <v>73</v>
      </c>
      <c r="B58">
        <v>87000</v>
      </c>
      <c r="C58">
        <v>87000</v>
      </c>
    </row>
    <row r="59" spans="1:3">
      <c r="A59" t="s">
        <v>151</v>
      </c>
      <c r="B59">
        <v>0</v>
      </c>
      <c r="C59">
        <v>0</v>
      </c>
    </row>
    <row r="60" spans="1:3" s="182" customFormat="1">
      <c r="A60" s="182" t="s">
        <v>164</v>
      </c>
      <c r="B60" s="182">
        <v>182939140</v>
      </c>
      <c r="C60" s="182">
        <v>0</v>
      </c>
    </row>
    <row r="61" spans="1:3">
      <c r="A61" t="s">
        <v>138</v>
      </c>
      <c r="B61">
        <v>182939140</v>
      </c>
      <c r="C61">
        <v>0</v>
      </c>
    </row>
    <row r="62" spans="1:3">
      <c r="A62" t="s">
        <v>66</v>
      </c>
      <c r="B62">
        <v>42000000</v>
      </c>
      <c r="C62">
        <v>0</v>
      </c>
    </row>
    <row r="63" spans="1:3">
      <c r="A63" t="s">
        <v>68</v>
      </c>
      <c r="B63">
        <v>140939140</v>
      </c>
      <c r="C63">
        <v>0</v>
      </c>
    </row>
    <row r="64" spans="1:3" s="182" customFormat="1">
      <c r="A64" s="182" t="s">
        <v>165</v>
      </c>
      <c r="B64" s="182">
        <v>201353311</v>
      </c>
      <c r="C64" s="182">
        <v>732625824</v>
      </c>
    </row>
    <row r="65" spans="1:3">
      <c r="A65" t="s">
        <v>142</v>
      </c>
      <c r="B65">
        <v>201353311</v>
      </c>
      <c r="C65">
        <v>732625824</v>
      </c>
    </row>
    <row r="66" spans="1:3">
      <c r="A66" t="s">
        <v>66</v>
      </c>
      <c r="B66">
        <v>201353311</v>
      </c>
      <c r="C66">
        <v>0</v>
      </c>
    </row>
    <row r="67" spans="1:3">
      <c r="A67" t="s">
        <v>68</v>
      </c>
      <c r="B67">
        <v>0</v>
      </c>
      <c r="C67">
        <v>732625824</v>
      </c>
    </row>
    <row r="68" spans="1:3" s="182" customFormat="1">
      <c r="A68" s="182" t="s">
        <v>195</v>
      </c>
      <c r="B68" s="182">
        <v>972964753</v>
      </c>
      <c r="C68" s="182">
        <v>0</v>
      </c>
    </row>
    <row r="69" spans="1:3">
      <c r="A69" t="s">
        <v>148</v>
      </c>
      <c r="B69">
        <v>972964753</v>
      </c>
      <c r="C69">
        <v>0</v>
      </c>
    </row>
    <row r="70" spans="1:3">
      <c r="A70" t="s">
        <v>66</v>
      </c>
      <c r="B70">
        <v>522877753</v>
      </c>
      <c r="C70">
        <v>0</v>
      </c>
    </row>
    <row r="71" spans="1:3">
      <c r="A71" t="s">
        <v>73</v>
      </c>
      <c r="B71">
        <v>450087000</v>
      </c>
      <c r="C71">
        <v>0</v>
      </c>
    </row>
    <row r="72" spans="1:3">
      <c r="A72" t="s">
        <v>220</v>
      </c>
      <c r="B72">
        <v>1567944204</v>
      </c>
      <c r="C72">
        <v>1567944204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B62"/>
  <sheetViews>
    <sheetView view="pageBreakPreview" topLeftCell="D5" zoomScale="90" zoomScaleNormal="89" zoomScaleSheetLayoutView="90" workbookViewId="0">
      <pane ySplit="7" topLeftCell="A12" activePane="bottomLeft" state="frozen"/>
      <selection activeCell="E5" sqref="E5"/>
      <selection pane="bottomLeft" activeCell="D11" sqref="D11:Y44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.85546875" style="104" customWidth="1"/>
    <col min="11" max="11" width="20.28515625" style="104" customWidth="1"/>
    <col min="12" max="12" width="14.42578125" style="104" customWidth="1"/>
    <col min="13" max="13" width="20.5703125" style="104" customWidth="1"/>
    <col min="14" max="14" width="17.42578125" style="3" customWidth="1"/>
    <col min="15" max="15" width="16.5703125" style="3" customWidth="1"/>
    <col min="16" max="16" width="10.7109375" style="3" customWidth="1"/>
    <col min="17" max="17" width="16" style="3" customWidth="1"/>
    <col min="18" max="18" width="17.7109375" style="3" customWidth="1"/>
    <col min="19" max="19" width="18.140625" style="3" customWidth="1"/>
    <col min="20" max="20" width="10.28515625" style="3" customWidth="1"/>
    <col min="21" max="21" width="17.28515625" style="3" customWidth="1"/>
    <col min="22" max="22" width="20" style="3" customWidth="1"/>
    <col min="23" max="23" width="19.28515625" style="3" customWidth="1"/>
    <col min="24" max="24" width="14.42578125" style="3" customWidth="1"/>
    <col min="25" max="25" width="21.7109375" style="3" customWidth="1"/>
    <col min="26" max="26" width="11.42578125" style="154"/>
    <col min="27" max="27" width="21" style="154" bestFit="1" customWidth="1"/>
    <col min="28" max="28" width="12.28515625" style="154" bestFit="1" customWidth="1"/>
    <col min="29" max="16384" width="11.42578125" style="3"/>
  </cols>
  <sheetData>
    <row r="1" spans="1:28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5"/>
      <c r="X1" s="201" t="s">
        <v>16</v>
      </c>
      <c r="Y1" s="202"/>
      <c r="Z1" s="153"/>
      <c r="AA1" s="153"/>
      <c r="AB1" s="153"/>
    </row>
    <row r="2" spans="1:28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5"/>
      <c r="X2" s="201" t="s">
        <v>159</v>
      </c>
      <c r="Y2" s="202"/>
      <c r="Z2" s="153"/>
      <c r="AA2" s="153"/>
      <c r="AB2" s="153"/>
    </row>
    <row r="3" spans="1:28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201" t="s">
        <v>167</v>
      </c>
      <c r="Y3" s="202"/>
      <c r="Z3" s="153"/>
      <c r="AA3" s="153"/>
      <c r="AB3" s="153"/>
    </row>
    <row r="4" spans="1:28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203" t="s">
        <v>17</v>
      </c>
      <c r="Y4" s="203"/>
      <c r="Z4" s="153"/>
      <c r="AA4" s="153"/>
      <c r="AB4" s="153"/>
    </row>
    <row r="5" spans="1:28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9"/>
    </row>
    <row r="6" spans="1:28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9"/>
    </row>
    <row r="7" spans="1:28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9"/>
    </row>
    <row r="8" spans="1:28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9"/>
    </row>
    <row r="9" spans="1:28">
      <c r="A9" s="4"/>
      <c r="B9" s="5"/>
      <c r="C9" s="6"/>
      <c r="D9" s="6"/>
      <c r="E9" s="6"/>
      <c r="F9" s="19"/>
      <c r="G9" s="7"/>
      <c r="H9" s="7"/>
      <c r="I9" s="7"/>
    </row>
    <row r="10" spans="1:28" ht="23.25" customHeight="1">
      <c r="A10" s="206" t="s">
        <v>23</v>
      </c>
      <c r="B10" s="206" t="s">
        <v>213</v>
      </c>
      <c r="C10" s="206" t="s">
        <v>211</v>
      </c>
      <c r="D10" s="166" t="s">
        <v>212</v>
      </c>
      <c r="E10" s="166" t="s">
        <v>160</v>
      </c>
      <c r="F10" s="166" t="s">
        <v>42</v>
      </c>
      <c r="G10" s="166" t="s">
        <v>214</v>
      </c>
      <c r="H10" s="166" t="s">
        <v>43</v>
      </c>
      <c r="I10" s="166" t="s">
        <v>45</v>
      </c>
      <c r="J10" s="167" t="s">
        <v>27</v>
      </c>
      <c r="K10" s="168"/>
      <c r="L10" s="169"/>
      <c r="M10" s="170" t="s">
        <v>28</v>
      </c>
      <c r="N10" s="171" t="s">
        <v>39</v>
      </c>
      <c r="O10" s="171"/>
      <c r="P10" s="171"/>
      <c r="Q10" s="171" t="s">
        <v>28</v>
      </c>
      <c r="R10" s="173" t="s">
        <v>40</v>
      </c>
      <c r="S10" s="173"/>
      <c r="T10" s="173"/>
      <c r="U10" s="173" t="s">
        <v>28</v>
      </c>
      <c r="V10" s="174" t="s">
        <v>27</v>
      </c>
      <c r="W10" s="175"/>
      <c r="X10" s="176"/>
      <c r="Y10" s="177" t="s">
        <v>215</v>
      </c>
    </row>
    <row r="11" spans="1:28" ht="33" customHeight="1">
      <c r="A11" s="207"/>
      <c r="B11" s="207"/>
      <c r="C11" s="207"/>
      <c r="D11" s="166" t="s">
        <v>212</v>
      </c>
      <c r="E11" s="166" t="s">
        <v>160</v>
      </c>
      <c r="F11" s="166" t="s">
        <v>42</v>
      </c>
      <c r="G11" s="166" t="s">
        <v>214</v>
      </c>
      <c r="H11" s="166" t="s">
        <v>43</v>
      </c>
      <c r="I11" s="166" t="s">
        <v>45</v>
      </c>
      <c r="J11" s="105" t="s">
        <v>0</v>
      </c>
      <c r="K11" s="105" t="s">
        <v>29</v>
      </c>
      <c r="L11" s="106" t="s">
        <v>30</v>
      </c>
      <c r="M11" s="152" t="s">
        <v>218</v>
      </c>
      <c r="N11" s="34" t="s">
        <v>0</v>
      </c>
      <c r="O11" s="34" t="s">
        <v>29</v>
      </c>
      <c r="P11" s="34" t="s">
        <v>30</v>
      </c>
      <c r="Q11" s="172" t="s">
        <v>217</v>
      </c>
      <c r="R11" s="35" t="s">
        <v>0</v>
      </c>
      <c r="S11" s="35" t="s">
        <v>29</v>
      </c>
      <c r="T11" s="35" t="s">
        <v>30</v>
      </c>
      <c r="U11" s="173" t="s">
        <v>216</v>
      </c>
      <c r="V11" s="36" t="s">
        <v>0</v>
      </c>
      <c r="W11" s="36" t="s">
        <v>29</v>
      </c>
      <c r="X11" s="37" t="s">
        <v>30</v>
      </c>
      <c r="Y11" s="177" t="s">
        <v>215</v>
      </c>
    </row>
    <row r="12" spans="1:28" ht="56.25" customHeight="1">
      <c r="A12" s="163" t="s">
        <v>119</v>
      </c>
      <c r="B12" s="164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42">
        <v>126000000</v>
      </c>
      <c r="K12" s="143">
        <v>0</v>
      </c>
      <c r="L12" s="143">
        <v>0</v>
      </c>
      <c r="M12" s="144">
        <f t="shared" ref="M12:M28" si="0">SUM(J12:L12)</f>
        <v>126000000</v>
      </c>
      <c r="N12" s="126">
        <v>0</v>
      </c>
      <c r="O12" s="27">
        <v>0</v>
      </c>
      <c r="P12" s="27">
        <v>0</v>
      </c>
      <c r="Q12" s="28">
        <f>+N12+O12+P12</f>
        <v>0</v>
      </c>
      <c r="R12" s="29">
        <v>21000000</v>
      </c>
      <c r="S12" s="27">
        <v>0</v>
      </c>
      <c r="T12" s="27">
        <v>0</v>
      </c>
      <c r="U12" s="28">
        <f>+R12+S12+T12</f>
        <v>21000000</v>
      </c>
      <c r="V12" s="81">
        <f t="shared" ref="V12:V25" si="1">SUM(J12-N12+R12)</f>
        <v>147000000</v>
      </c>
      <c r="W12" s="81">
        <f t="shared" ref="W12:X13" si="2">SUM(K12-O12+S12)</f>
        <v>0</v>
      </c>
      <c r="X12" s="81">
        <f t="shared" si="2"/>
        <v>0</v>
      </c>
      <c r="Y12" s="83">
        <f t="shared" ref="Y12:Y25" si="3">SUM(V12:X12)</f>
        <v>147000000</v>
      </c>
      <c r="AA12" s="81">
        <v>147000000</v>
      </c>
    </row>
    <row r="13" spans="1:28" ht="56.25" customHeight="1">
      <c r="A13" s="163"/>
      <c r="B13" s="165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42">
        <v>0</v>
      </c>
      <c r="K13" s="143">
        <v>0</v>
      </c>
      <c r="L13" s="143">
        <v>0</v>
      </c>
      <c r="M13" s="144">
        <f t="shared" si="0"/>
        <v>0</v>
      </c>
      <c r="N13" s="29">
        <v>0</v>
      </c>
      <c r="O13" s="43">
        <v>0</v>
      </c>
      <c r="P13" s="43">
        <v>0</v>
      </c>
      <c r="Q13" s="44">
        <f t="shared" ref="Q13" si="4">+N13+O13+P13</f>
        <v>0</v>
      </c>
      <c r="R13" s="29">
        <v>0</v>
      </c>
      <c r="S13" s="43">
        <v>0</v>
      </c>
      <c r="T13" s="43">
        <v>0</v>
      </c>
      <c r="U13" s="44">
        <f t="shared" ref="U13" si="5">+R13+S13+T13</f>
        <v>0</v>
      </c>
      <c r="V13" s="81">
        <f t="shared" si="1"/>
        <v>0</v>
      </c>
      <c r="W13" s="81">
        <f t="shared" si="2"/>
        <v>0</v>
      </c>
      <c r="X13" s="81">
        <f t="shared" si="2"/>
        <v>0</v>
      </c>
      <c r="Y13" s="83">
        <f t="shared" si="3"/>
        <v>0</v>
      </c>
    </row>
    <row r="14" spans="1:28" ht="56.25" customHeight="1">
      <c r="A14" s="163"/>
      <c r="B14" s="165"/>
      <c r="C14" s="32" t="s">
        <v>121</v>
      </c>
      <c r="D14" s="32" t="s">
        <v>176</v>
      </c>
      <c r="E14" s="127" t="s">
        <v>161</v>
      </c>
      <c r="F14" s="128" t="s">
        <v>122</v>
      </c>
      <c r="G14" s="51" t="s">
        <v>179</v>
      </c>
      <c r="H14" s="66" t="s">
        <v>64</v>
      </c>
      <c r="I14" s="67" t="s">
        <v>65</v>
      </c>
      <c r="J14" s="142">
        <v>155000000</v>
      </c>
      <c r="K14" s="143">
        <v>0</v>
      </c>
      <c r="L14" s="143">
        <v>0</v>
      </c>
      <c r="M14" s="144">
        <f t="shared" si="0"/>
        <v>155000000</v>
      </c>
      <c r="N14" s="126">
        <v>0</v>
      </c>
      <c r="O14" s="27">
        <v>0</v>
      </c>
      <c r="P14" s="27">
        <v>0</v>
      </c>
      <c r="Q14" s="28">
        <f>+N14+O14+P14</f>
        <v>0</v>
      </c>
      <c r="R14" s="29">
        <v>38000000</v>
      </c>
      <c r="S14" s="27">
        <v>0</v>
      </c>
      <c r="T14" s="27">
        <v>0</v>
      </c>
      <c r="U14" s="28">
        <f>+R14+S14+T14</f>
        <v>38000000</v>
      </c>
      <c r="V14" s="81">
        <f t="shared" si="1"/>
        <v>193000000</v>
      </c>
      <c r="W14" s="81">
        <f t="shared" ref="W14:X15" si="6">SUM(K14-O14+S14)</f>
        <v>0</v>
      </c>
      <c r="X14" s="81">
        <f t="shared" si="6"/>
        <v>0</v>
      </c>
      <c r="Y14" s="83">
        <f t="shared" si="3"/>
        <v>193000000</v>
      </c>
      <c r="AA14" s="154">
        <v>193000000</v>
      </c>
    </row>
    <row r="15" spans="1:28" ht="56.25" customHeight="1">
      <c r="A15" s="163"/>
      <c r="B15" s="165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42" t="s">
        <v>69</v>
      </c>
      <c r="I15" s="33" t="s">
        <v>66</v>
      </c>
      <c r="J15" s="142">
        <v>20000000</v>
      </c>
      <c r="K15" s="143">
        <v>0</v>
      </c>
      <c r="L15" s="143">
        <v>0</v>
      </c>
      <c r="M15" s="144">
        <f t="shared" si="0"/>
        <v>20000000</v>
      </c>
      <c r="N15" s="29">
        <v>20000000</v>
      </c>
      <c r="O15" s="43">
        <v>0</v>
      </c>
      <c r="P15" s="43">
        <v>0</v>
      </c>
      <c r="Q15" s="44">
        <f t="shared" ref="Q15" si="7">+N15+O15+P15</f>
        <v>20000000</v>
      </c>
      <c r="R15" s="29">
        <v>0</v>
      </c>
      <c r="S15" s="43">
        <v>0</v>
      </c>
      <c r="T15" s="43">
        <v>0</v>
      </c>
      <c r="U15" s="44">
        <f t="shared" ref="U15" si="8">+R15+S15+T15</f>
        <v>0</v>
      </c>
      <c r="V15" s="81">
        <f t="shared" si="1"/>
        <v>0</v>
      </c>
      <c r="W15" s="81">
        <f t="shared" si="6"/>
        <v>0</v>
      </c>
      <c r="X15" s="81">
        <f t="shared" si="6"/>
        <v>0</v>
      </c>
      <c r="Y15" s="83">
        <f t="shared" si="3"/>
        <v>0</v>
      </c>
    </row>
    <row r="16" spans="1:28" ht="56.25" customHeight="1">
      <c r="A16" s="163"/>
      <c r="B16" s="165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181</v>
      </c>
      <c r="H16" s="66" t="s">
        <v>64</v>
      </c>
      <c r="I16" s="67" t="s">
        <v>65</v>
      </c>
      <c r="J16" s="142">
        <v>147000000</v>
      </c>
      <c r="K16" s="143">
        <v>0</v>
      </c>
      <c r="L16" s="143">
        <v>0</v>
      </c>
      <c r="M16" s="144">
        <f t="shared" si="0"/>
        <v>147000000</v>
      </c>
      <c r="N16" s="126">
        <v>0</v>
      </c>
      <c r="O16" s="27">
        <v>0</v>
      </c>
      <c r="P16" s="27">
        <v>0</v>
      </c>
      <c r="Q16" s="28">
        <f>+N16+O16+P16</f>
        <v>0</v>
      </c>
      <c r="R16" s="29">
        <v>46000000</v>
      </c>
      <c r="S16" s="27">
        <v>0</v>
      </c>
      <c r="T16" s="27">
        <v>0</v>
      </c>
      <c r="U16" s="28">
        <f>+R16+S16+T16</f>
        <v>46000000</v>
      </c>
      <c r="V16" s="81">
        <f t="shared" si="1"/>
        <v>193000000</v>
      </c>
      <c r="W16" s="81">
        <f t="shared" ref="W16:X17" si="9">SUM(K16-O16+S16)</f>
        <v>0</v>
      </c>
      <c r="X16" s="81">
        <f t="shared" si="9"/>
        <v>0</v>
      </c>
      <c r="Y16" s="83">
        <f t="shared" si="3"/>
        <v>193000000</v>
      </c>
      <c r="AA16" s="154">
        <v>193000000</v>
      </c>
    </row>
    <row r="17" spans="1:28" ht="56.25" customHeight="1">
      <c r="A17" s="163"/>
      <c r="B17" s="165"/>
      <c r="C17" s="32" t="s">
        <v>121</v>
      </c>
      <c r="D17" s="32" t="s">
        <v>176</v>
      </c>
      <c r="E17" s="127" t="s">
        <v>161</v>
      </c>
      <c r="F17" s="128" t="s">
        <v>122</v>
      </c>
      <c r="G17" s="51" t="s">
        <v>181</v>
      </c>
      <c r="H17" s="42" t="s">
        <v>69</v>
      </c>
      <c r="I17" s="33" t="s">
        <v>66</v>
      </c>
      <c r="J17" s="142">
        <v>28000000</v>
      </c>
      <c r="K17" s="143">
        <v>0</v>
      </c>
      <c r="L17" s="143">
        <v>0</v>
      </c>
      <c r="M17" s="144">
        <f t="shared" si="0"/>
        <v>28000000</v>
      </c>
      <c r="N17" s="29">
        <v>28000000</v>
      </c>
      <c r="O17" s="43">
        <v>0</v>
      </c>
      <c r="P17" s="43">
        <v>0</v>
      </c>
      <c r="Q17" s="44">
        <f t="shared" ref="Q17" si="10">+N17+O17+P17</f>
        <v>28000000</v>
      </c>
      <c r="R17" s="29">
        <v>0</v>
      </c>
      <c r="S17" s="43">
        <v>0</v>
      </c>
      <c r="T17" s="43">
        <v>0</v>
      </c>
      <c r="U17" s="44">
        <f t="shared" ref="U17" si="11">+R17+S17+T17</f>
        <v>0</v>
      </c>
      <c r="V17" s="81">
        <f t="shared" si="1"/>
        <v>0</v>
      </c>
      <c r="W17" s="81">
        <f t="shared" si="9"/>
        <v>0</v>
      </c>
      <c r="X17" s="81">
        <f t="shared" si="9"/>
        <v>0</v>
      </c>
      <c r="Y17" s="83">
        <f t="shared" si="3"/>
        <v>0</v>
      </c>
    </row>
    <row r="18" spans="1:28" ht="56.25" customHeight="1">
      <c r="A18" s="163"/>
      <c r="B18" s="165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183</v>
      </c>
      <c r="H18" s="66" t="s">
        <v>64</v>
      </c>
      <c r="I18" s="67" t="s">
        <v>65</v>
      </c>
      <c r="J18" s="142">
        <v>147000000</v>
      </c>
      <c r="K18" s="143">
        <v>0</v>
      </c>
      <c r="L18" s="143">
        <v>0</v>
      </c>
      <c r="M18" s="144">
        <f t="shared" si="0"/>
        <v>147000000</v>
      </c>
      <c r="N18" s="126">
        <v>0</v>
      </c>
      <c r="O18" s="27">
        <v>0</v>
      </c>
      <c r="P18" s="27">
        <v>0</v>
      </c>
      <c r="Q18" s="28">
        <f>+N18+O18+P18</f>
        <v>0</v>
      </c>
      <c r="R18" s="29">
        <v>46000000</v>
      </c>
      <c r="S18" s="27">
        <v>0</v>
      </c>
      <c r="T18" s="27">
        <v>0</v>
      </c>
      <c r="U18" s="28">
        <f>+R18+S18+T18</f>
        <v>46000000</v>
      </c>
      <c r="V18" s="81">
        <f t="shared" si="1"/>
        <v>193000000</v>
      </c>
      <c r="W18" s="81">
        <f t="shared" ref="W18:X19" si="12">SUM(K18-O18+S18)</f>
        <v>0</v>
      </c>
      <c r="X18" s="81">
        <f t="shared" si="12"/>
        <v>0</v>
      </c>
      <c r="Y18" s="83">
        <f t="shared" si="3"/>
        <v>193000000</v>
      </c>
      <c r="AA18" s="154">
        <v>193000000</v>
      </c>
    </row>
    <row r="19" spans="1:28" ht="56.25" customHeight="1">
      <c r="A19" s="163"/>
      <c r="B19" s="165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183</v>
      </c>
      <c r="H19" s="42" t="s">
        <v>69</v>
      </c>
      <c r="I19" s="33" t="s">
        <v>66</v>
      </c>
      <c r="J19" s="142">
        <v>40000000</v>
      </c>
      <c r="K19" s="143">
        <v>0</v>
      </c>
      <c r="L19" s="143">
        <v>0</v>
      </c>
      <c r="M19" s="144">
        <f t="shared" si="0"/>
        <v>40000000</v>
      </c>
      <c r="N19" s="29">
        <v>40000000</v>
      </c>
      <c r="O19" s="43">
        <v>0</v>
      </c>
      <c r="P19" s="43">
        <v>0</v>
      </c>
      <c r="Q19" s="44">
        <f t="shared" ref="Q19" si="13">+N19+O19+P19</f>
        <v>40000000</v>
      </c>
      <c r="R19" s="29">
        <v>0</v>
      </c>
      <c r="S19" s="43">
        <v>0</v>
      </c>
      <c r="T19" s="43">
        <v>0</v>
      </c>
      <c r="U19" s="44">
        <f t="shared" ref="U19" si="14">+R19+S19+T19</f>
        <v>0</v>
      </c>
      <c r="V19" s="81">
        <f t="shared" si="1"/>
        <v>0</v>
      </c>
      <c r="W19" s="81">
        <f t="shared" si="12"/>
        <v>0</v>
      </c>
      <c r="X19" s="81">
        <f t="shared" si="12"/>
        <v>0</v>
      </c>
      <c r="Y19" s="83">
        <f t="shared" si="3"/>
        <v>0</v>
      </c>
    </row>
    <row r="20" spans="1:28" ht="56.25" customHeight="1">
      <c r="A20" s="163"/>
      <c r="B20" s="165"/>
      <c r="C20" s="32" t="s">
        <v>121</v>
      </c>
      <c r="D20" s="32" t="s">
        <v>176</v>
      </c>
      <c r="E20" s="127" t="s">
        <v>161</v>
      </c>
      <c r="F20" s="128" t="s">
        <v>122</v>
      </c>
      <c r="G20" s="51" t="s">
        <v>185</v>
      </c>
      <c r="H20" s="66" t="s">
        <v>64</v>
      </c>
      <c r="I20" s="67" t="s">
        <v>65</v>
      </c>
      <c r="J20" s="142">
        <v>147000000</v>
      </c>
      <c r="K20" s="143">
        <v>0</v>
      </c>
      <c r="L20" s="143">
        <v>0</v>
      </c>
      <c r="M20" s="144">
        <f t="shared" si="0"/>
        <v>147000000</v>
      </c>
      <c r="N20" s="126">
        <v>0</v>
      </c>
      <c r="O20" s="27">
        <v>0</v>
      </c>
      <c r="P20" s="27">
        <v>0</v>
      </c>
      <c r="Q20" s="28">
        <f>+N20+O20+P20</f>
        <v>0</v>
      </c>
      <c r="R20" s="29">
        <v>46000000</v>
      </c>
      <c r="S20" s="27">
        <v>0</v>
      </c>
      <c r="T20" s="27">
        <v>0</v>
      </c>
      <c r="U20" s="28">
        <f>+R20+S20+T20</f>
        <v>46000000</v>
      </c>
      <c r="V20" s="81">
        <f t="shared" si="1"/>
        <v>193000000</v>
      </c>
      <c r="W20" s="81">
        <f t="shared" ref="W20:X21" si="15">SUM(K20-O20+S20)</f>
        <v>0</v>
      </c>
      <c r="X20" s="81">
        <f t="shared" si="15"/>
        <v>0</v>
      </c>
      <c r="Y20" s="83">
        <f t="shared" si="3"/>
        <v>193000000</v>
      </c>
      <c r="AA20" s="154">
        <v>193000000</v>
      </c>
    </row>
    <row r="21" spans="1:28" ht="56.25" customHeight="1">
      <c r="A21" s="163"/>
      <c r="B21" s="165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185</v>
      </c>
      <c r="H21" s="42" t="s">
        <v>69</v>
      </c>
      <c r="I21" s="33" t="s">
        <v>66</v>
      </c>
      <c r="J21" s="142">
        <v>28000000</v>
      </c>
      <c r="K21" s="143">
        <v>0</v>
      </c>
      <c r="L21" s="143">
        <v>0</v>
      </c>
      <c r="M21" s="144">
        <f t="shared" si="0"/>
        <v>28000000</v>
      </c>
      <c r="N21" s="29">
        <v>28000000</v>
      </c>
      <c r="O21" s="43">
        <v>0</v>
      </c>
      <c r="P21" s="43">
        <v>0</v>
      </c>
      <c r="Q21" s="44">
        <f t="shared" ref="Q21" si="16">+N21+O21+P21</f>
        <v>28000000</v>
      </c>
      <c r="R21" s="29">
        <v>0</v>
      </c>
      <c r="S21" s="43">
        <v>0</v>
      </c>
      <c r="T21" s="43">
        <v>0</v>
      </c>
      <c r="U21" s="44">
        <f t="shared" ref="U21" si="17">+R21+S21+T21</f>
        <v>0</v>
      </c>
      <c r="V21" s="81">
        <f t="shared" si="1"/>
        <v>0</v>
      </c>
      <c r="W21" s="81">
        <f t="shared" si="15"/>
        <v>0</v>
      </c>
      <c r="X21" s="81">
        <f t="shared" si="15"/>
        <v>0</v>
      </c>
      <c r="Y21" s="83">
        <f t="shared" si="3"/>
        <v>0</v>
      </c>
    </row>
    <row r="22" spans="1:28" ht="56.25" customHeight="1">
      <c r="A22" s="163"/>
      <c r="B22" s="165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187</v>
      </c>
      <c r="H22" s="66" t="s">
        <v>64</v>
      </c>
      <c r="I22" s="67" t="s">
        <v>65</v>
      </c>
      <c r="J22" s="142">
        <v>147000000</v>
      </c>
      <c r="K22" s="143">
        <v>0</v>
      </c>
      <c r="L22" s="143">
        <v>0</v>
      </c>
      <c r="M22" s="144">
        <f t="shared" si="0"/>
        <v>147000000</v>
      </c>
      <c r="N22" s="126">
        <v>0</v>
      </c>
      <c r="O22" s="27">
        <v>0</v>
      </c>
      <c r="P22" s="27">
        <v>0</v>
      </c>
      <c r="Q22" s="28">
        <f>+N22+O22+P22</f>
        <v>0</v>
      </c>
      <c r="R22" s="29">
        <v>171000000</v>
      </c>
      <c r="S22" s="27">
        <v>0</v>
      </c>
      <c r="T22" s="27">
        <v>0</v>
      </c>
      <c r="U22" s="28">
        <f>+R22+S22+T22</f>
        <v>171000000</v>
      </c>
      <c r="V22" s="81">
        <f t="shared" si="1"/>
        <v>318000000</v>
      </c>
      <c r="W22" s="81">
        <f t="shared" ref="W22:X23" si="18">SUM(K22-O22+S22)</f>
        <v>0</v>
      </c>
      <c r="X22" s="81">
        <f t="shared" si="18"/>
        <v>0</v>
      </c>
      <c r="Y22" s="83">
        <f t="shared" si="3"/>
        <v>318000000</v>
      </c>
      <c r="AA22" s="154">
        <v>318000000</v>
      </c>
    </row>
    <row r="23" spans="1:28" ht="56.25" customHeight="1">
      <c r="A23" s="163"/>
      <c r="B23" s="165"/>
      <c r="C23" s="32" t="s">
        <v>121</v>
      </c>
      <c r="D23" s="32" t="s">
        <v>176</v>
      </c>
      <c r="E23" s="127" t="s">
        <v>161</v>
      </c>
      <c r="F23" s="128" t="s">
        <v>122</v>
      </c>
      <c r="G23" s="51" t="s">
        <v>187</v>
      </c>
      <c r="H23" s="42" t="s">
        <v>69</v>
      </c>
      <c r="I23" s="33" t="s">
        <v>66</v>
      </c>
      <c r="J23" s="142">
        <v>28000000</v>
      </c>
      <c r="K23" s="143">
        <v>0</v>
      </c>
      <c r="L23" s="143">
        <v>0</v>
      </c>
      <c r="M23" s="144">
        <f t="shared" si="0"/>
        <v>28000000</v>
      </c>
      <c r="N23" s="29">
        <v>28000000</v>
      </c>
      <c r="O23" s="43">
        <v>0</v>
      </c>
      <c r="P23" s="43">
        <v>0</v>
      </c>
      <c r="Q23" s="44">
        <f t="shared" ref="Q23" si="19">+N23+O23+P23</f>
        <v>28000000</v>
      </c>
      <c r="R23" s="29">
        <v>0</v>
      </c>
      <c r="S23" s="43">
        <v>0</v>
      </c>
      <c r="T23" s="43">
        <v>0</v>
      </c>
      <c r="U23" s="44">
        <f t="shared" ref="U23" si="20">+R23+S23+T23</f>
        <v>0</v>
      </c>
      <c r="V23" s="81">
        <f t="shared" si="1"/>
        <v>0</v>
      </c>
      <c r="W23" s="81">
        <f t="shared" si="18"/>
        <v>0</v>
      </c>
      <c r="X23" s="81">
        <f t="shared" si="18"/>
        <v>0</v>
      </c>
      <c r="Y23" s="83">
        <f t="shared" si="3"/>
        <v>0</v>
      </c>
    </row>
    <row r="24" spans="1:28" ht="56.25" customHeight="1">
      <c r="A24" s="163"/>
      <c r="B24" s="165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189</v>
      </c>
      <c r="H24" s="66" t="s">
        <v>64</v>
      </c>
      <c r="I24" s="67" t="s">
        <v>65</v>
      </c>
      <c r="J24" s="142">
        <v>147000000</v>
      </c>
      <c r="K24" s="143">
        <v>0</v>
      </c>
      <c r="L24" s="143">
        <v>0</v>
      </c>
      <c r="M24" s="144">
        <f t="shared" si="0"/>
        <v>147000000</v>
      </c>
      <c r="N24" s="126">
        <v>0</v>
      </c>
      <c r="O24" s="27">
        <v>0</v>
      </c>
      <c r="P24" s="27">
        <v>0</v>
      </c>
      <c r="Q24" s="28">
        <f>+N24+O24+P24</f>
        <v>0</v>
      </c>
      <c r="R24" s="29">
        <v>46000000</v>
      </c>
      <c r="S24" s="27">
        <v>0</v>
      </c>
      <c r="T24" s="27">
        <v>0</v>
      </c>
      <c r="U24" s="28">
        <f>+R24+S24+T24</f>
        <v>46000000</v>
      </c>
      <c r="V24" s="81">
        <f t="shared" si="1"/>
        <v>193000000</v>
      </c>
      <c r="W24" s="81">
        <f t="shared" ref="W24:X25" si="21">SUM(K24-O24+S24)</f>
        <v>0</v>
      </c>
      <c r="X24" s="81">
        <f t="shared" si="21"/>
        <v>0</v>
      </c>
      <c r="Y24" s="83">
        <f t="shared" si="3"/>
        <v>193000000</v>
      </c>
      <c r="AA24" s="154">
        <v>193000000</v>
      </c>
    </row>
    <row r="25" spans="1:28" ht="56.25" customHeight="1">
      <c r="A25" s="163"/>
      <c r="B25" s="165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189</v>
      </c>
      <c r="H25" s="42" t="s">
        <v>69</v>
      </c>
      <c r="I25" s="33" t="s">
        <v>66</v>
      </c>
      <c r="J25" s="142">
        <v>40000000</v>
      </c>
      <c r="K25" s="143">
        <v>0</v>
      </c>
      <c r="L25" s="143">
        <v>0</v>
      </c>
      <c r="M25" s="144">
        <f t="shared" si="0"/>
        <v>40000000</v>
      </c>
      <c r="N25" s="29">
        <v>40000000</v>
      </c>
      <c r="O25" s="43">
        <v>0</v>
      </c>
      <c r="P25" s="43">
        <v>0</v>
      </c>
      <c r="Q25" s="44">
        <f t="shared" ref="Q25" si="22">+N25+O25+P25</f>
        <v>40000000</v>
      </c>
      <c r="R25" s="29">
        <v>0</v>
      </c>
      <c r="S25" s="43">
        <v>0</v>
      </c>
      <c r="T25" s="43">
        <v>0</v>
      </c>
      <c r="U25" s="44">
        <f t="shared" ref="U25" si="23">+R25+S25+T25</f>
        <v>0</v>
      </c>
      <c r="V25" s="81">
        <f t="shared" si="1"/>
        <v>0</v>
      </c>
      <c r="W25" s="81">
        <f t="shared" si="21"/>
        <v>0</v>
      </c>
      <c r="X25" s="81">
        <f t="shared" si="21"/>
        <v>0</v>
      </c>
      <c r="Y25" s="83">
        <f t="shared" si="3"/>
        <v>0</v>
      </c>
    </row>
    <row r="26" spans="1:28" ht="56.25" customHeight="1">
      <c r="A26" s="163"/>
      <c r="B26" s="165"/>
      <c r="C26" s="32" t="s">
        <v>125</v>
      </c>
      <c r="D26" s="32" t="s">
        <v>125</v>
      </c>
      <c r="E26" s="127" t="s">
        <v>162</v>
      </c>
      <c r="F26" s="128" t="s">
        <v>126</v>
      </c>
      <c r="G26" s="38" t="s">
        <v>199</v>
      </c>
      <c r="H26" s="66" t="s">
        <v>64</v>
      </c>
      <c r="I26" s="67" t="s">
        <v>65</v>
      </c>
      <c r="J26" s="107">
        <v>0</v>
      </c>
      <c r="K26" s="143">
        <v>0</v>
      </c>
      <c r="L26" s="143">
        <v>0</v>
      </c>
      <c r="M26" s="83">
        <f t="shared" si="0"/>
        <v>0</v>
      </c>
      <c r="N26" s="29">
        <v>0</v>
      </c>
      <c r="O26" s="27">
        <v>0</v>
      </c>
      <c r="P26" s="27">
        <v>0</v>
      </c>
      <c r="Q26" s="28">
        <f>+N26+O26+P26</f>
        <v>0</v>
      </c>
      <c r="R26" s="29">
        <v>0</v>
      </c>
      <c r="S26" s="27">
        <v>0</v>
      </c>
      <c r="T26" s="27">
        <v>0</v>
      </c>
      <c r="U26" s="28">
        <f t="shared" ref="U26:U30" si="24">+R26+S26+T26</f>
        <v>0</v>
      </c>
      <c r="V26" s="82">
        <f t="shared" ref="V26:X28" si="25">SUM(J26-N26+R26)</f>
        <v>0</v>
      </c>
      <c r="W26" s="82">
        <f t="shared" si="25"/>
        <v>0</v>
      </c>
      <c r="X26" s="82">
        <f t="shared" si="25"/>
        <v>0</v>
      </c>
      <c r="Y26" s="84">
        <f>V26+W26+X26</f>
        <v>0</v>
      </c>
    </row>
    <row r="27" spans="1:28" ht="56.25" customHeight="1">
      <c r="A27" s="163"/>
      <c r="B27" s="165"/>
      <c r="C27" s="32" t="s">
        <v>125</v>
      </c>
      <c r="D27" s="32" t="s">
        <v>125</v>
      </c>
      <c r="E27" s="127" t="s">
        <v>162</v>
      </c>
      <c r="F27" s="128" t="s">
        <v>126</v>
      </c>
      <c r="G27" s="38" t="s">
        <v>199</v>
      </c>
      <c r="H27" s="42" t="s">
        <v>69</v>
      </c>
      <c r="I27" s="33" t="s">
        <v>66</v>
      </c>
      <c r="J27" s="113">
        <v>137600000</v>
      </c>
      <c r="K27" s="143">
        <v>0</v>
      </c>
      <c r="L27" s="143">
        <v>0</v>
      </c>
      <c r="M27" s="83">
        <f t="shared" si="0"/>
        <v>137600000</v>
      </c>
      <c r="N27" s="28">
        <v>26600000</v>
      </c>
      <c r="O27" s="27">
        <v>0</v>
      </c>
      <c r="P27" s="27">
        <v>0</v>
      </c>
      <c r="Q27" s="28">
        <f>+N27+O27+P27</f>
        <v>26600000</v>
      </c>
      <c r="R27" s="29">
        <v>0</v>
      </c>
      <c r="S27" s="27">
        <v>0</v>
      </c>
      <c r="T27" s="27">
        <v>0</v>
      </c>
      <c r="U27" s="28">
        <f t="shared" si="24"/>
        <v>0</v>
      </c>
      <c r="V27" s="82">
        <f t="shared" si="25"/>
        <v>111000000</v>
      </c>
      <c r="W27" s="82">
        <f t="shared" si="25"/>
        <v>0</v>
      </c>
      <c r="X27" s="82">
        <f t="shared" si="25"/>
        <v>0</v>
      </c>
      <c r="Y27" s="84">
        <f>V27+W27+X27</f>
        <v>111000000</v>
      </c>
      <c r="AA27" s="154">
        <v>111000000</v>
      </c>
    </row>
    <row r="28" spans="1:28" ht="56.25" customHeight="1">
      <c r="A28" s="163"/>
      <c r="B28" s="165"/>
      <c r="C28" s="32" t="s">
        <v>125</v>
      </c>
      <c r="D28" s="32" t="s">
        <v>125</v>
      </c>
      <c r="E28" s="127" t="s">
        <v>162</v>
      </c>
      <c r="F28" s="128" t="s">
        <v>126</v>
      </c>
      <c r="G28" s="38" t="s">
        <v>199</v>
      </c>
      <c r="H28" s="42" t="s">
        <v>134</v>
      </c>
      <c r="I28" s="33" t="s">
        <v>68</v>
      </c>
      <c r="J28" s="107">
        <v>0</v>
      </c>
      <c r="K28" s="143">
        <v>0</v>
      </c>
      <c r="L28" s="143">
        <v>0</v>
      </c>
      <c r="M28" s="83">
        <f t="shared" si="0"/>
        <v>0</v>
      </c>
      <c r="N28" s="29">
        <v>0</v>
      </c>
      <c r="O28" s="27">
        <v>0</v>
      </c>
      <c r="P28" s="27">
        <v>0</v>
      </c>
      <c r="Q28" s="28">
        <f>+N28+O28+P28</f>
        <v>0</v>
      </c>
      <c r="R28" s="29">
        <v>0</v>
      </c>
      <c r="S28" s="27">
        <v>0</v>
      </c>
      <c r="T28" s="27">
        <v>0</v>
      </c>
      <c r="U28" s="28">
        <f t="shared" si="24"/>
        <v>0</v>
      </c>
      <c r="V28" s="82">
        <f t="shared" si="25"/>
        <v>0</v>
      </c>
      <c r="W28" s="82">
        <f t="shared" si="25"/>
        <v>0</v>
      </c>
      <c r="X28" s="82">
        <f t="shared" si="25"/>
        <v>0</v>
      </c>
      <c r="Y28" s="84">
        <f>V28+W28+X28</f>
        <v>0</v>
      </c>
    </row>
    <row r="29" spans="1:28" ht="54.95" customHeight="1">
      <c r="A29" s="163"/>
      <c r="B29" s="165"/>
      <c r="C29" s="51" t="s">
        <v>130</v>
      </c>
      <c r="D29" s="51" t="s">
        <v>133</v>
      </c>
      <c r="E29" s="127" t="s">
        <v>163</v>
      </c>
      <c r="F29" s="128" t="s">
        <v>132</v>
      </c>
      <c r="G29" s="38" t="s">
        <v>131</v>
      </c>
      <c r="H29" s="66" t="s">
        <v>64</v>
      </c>
      <c r="I29" s="67" t="s">
        <v>65</v>
      </c>
      <c r="J29" s="108">
        <v>0</v>
      </c>
      <c r="K29" s="143">
        <v>0</v>
      </c>
      <c r="L29" s="143">
        <v>0</v>
      </c>
      <c r="M29" s="83">
        <f t="shared" ref="M29:M30" si="26">SUM(J29:L29)</f>
        <v>0</v>
      </c>
      <c r="N29" s="26"/>
      <c r="O29" s="27">
        <v>0</v>
      </c>
      <c r="P29" s="27">
        <v>0</v>
      </c>
      <c r="Q29" s="28">
        <f t="shared" ref="Q29:Q30" si="27">+N29+O29+P29</f>
        <v>0</v>
      </c>
      <c r="R29" s="29">
        <v>0</v>
      </c>
      <c r="S29" s="27">
        <v>0</v>
      </c>
      <c r="T29" s="27">
        <v>0</v>
      </c>
      <c r="U29" s="28">
        <f t="shared" si="24"/>
        <v>0</v>
      </c>
      <c r="V29" s="82">
        <f t="shared" ref="V29:X30" si="28">SUM(J29-N29+R29)</f>
        <v>0</v>
      </c>
      <c r="W29" s="82">
        <f t="shared" si="28"/>
        <v>0</v>
      </c>
      <c r="X29" s="82">
        <f t="shared" si="28"/>
        <v>0</v>
      </c>
      <c r="Y29" s="84">
        <f>V29+W29+X29</f>
        <v>0</v>
      </c>
    </row>
    <row r="30" spans="1:28" ht="54.95" customHeight="1">
      <c r="A30" s="163"/>
      <c r="B30" s="165"/>
      <c r="C30" s="51" t="s">
        <v>130</v>
      </c>
      <c r="D30" s="51" t="s">
        <v>133</v>
      </c>
      <c r="E30" s="127" t="s">
        <v>163</v>
      </c>
      <c r="F30" s="128" t="s">
        <v>132</v>
      </c>
      <c r="G30" s="38" t="s">
        <v>131</v>
      </c>
      <c r="H30" s="42" t="s">
        <v>69</v>
      </c>
      <c r="I30" s="33" t="s">
        <v>66</v>
      </c>
      <c r="J30" s="108">
        <v>0</v>
      </c>
      <c r="K30" s="83">
        <v>0</v>
      </c>
      <c r="L30" s="83">
        <v>0</v>
      </c>
      <c r="M30" s="83">
        <f t="shared" si="26"/>
        <v>0</v>
      </c>
      <c r="N30" s="26">
        <v>0</v>
      </c>
      <c r="O30" s="27">
        <v>0</v>
      </c>
      <c r="P30" s="27">
        <v>0</v>
      </c>
      <c r="Q30" s="28">
        <f t="shared" si="27"/>
        <v>0</v>
      </c>
      <c r="R30" s="29">
        <v>0</v>
      </c>
      <c r="S30" s="27">
        <v>0</v>
      </c>
      <c r="T30" s="27">
        <v>0</v>
      </c>
      <c r="U30" s="28">
        <f t="shared" si="24"/>
        <v>0</v>
      </c>
      <c r="V30" s="82">
        <f t="shared" si="28"/>
        <v>0</v>
      </c>
      <c r="W30" s="82">
        <f t="shared" si="28"/>
        <v>0</v>
      </c>
      <c r="X30" s="82">
        <f t="shared" si="28"/>
        <v>0</v>
      </c>
      <c r="Y30" s="84">
        <f t="shared" ref="Y30" si="29">V30+W30+X30</f>
        <v>0</v>
      </c>
    </row>
    <row r="31" spans="1:28" ht="54.95" customHeight="1">
      <c r="A31" s="163"/>
      <c r="B31" s="165"/>
      <c r="C31" s="51" t="s">
        <v>137</v>
      </c>
      <c r="D31" s="51" t="s">
        <v>137</v>
      </c>
      <c r="E31" s="129" t="s">
        <v>164</v>
      </c>
      <c r="F31" s="130" t="s">
        <v>138</v>
      </c>
      <c r="G31" s="51" t="s">
        <v>198</v>
      </c>
      <c r="H31" s="42" t="s">
        <v>134</v>
      </c>
      <c r="I31" s="33" t="s">
        <v>68</v>
      </c>
      <c r="J31" s="112">
        <v>692400000</v>
      </c>
      <c r="K31" s="109">
        <v>0</v>
      </c>
      <c r="L31" s="109">
        <v>0</v>
      </c>
      <c r="M31" s="109">
        <f t="shared" ref="M31:M32" si="30">SUM(J31:L31)</f>
        <v>692400000</v>
      </c>
      <c r="N31" s="109">
        <v>140939140</v>
      </c>
      <c r="O31" s="109">
        <v>0</v>
      </c>
      <c r="P31" s="109">
        <v>0</v>
      </c>
      <c r="Q31" s="109">
        <f t="shared" ref="Q31:Q32" si="31">+N31+O31+P31</f>
        <v>140939140</v>
      </c>
      <c r="R31" s="29">
        <v>0</v>
      </c>
      <c r="S31" s="27">
        <v>0</v>
      </c>
      <c r="T31" s="27">
        <v>0</v>
      </c>
      <c r="U31" s="44">
        <f>SUM(R31:T31)</f>
        <v>0</v>
      </c>
      <c r="V31" s="89">
        <f t="shared" ref="V31:X32" si="32">SUM(J31-N31+R31)</f>
        <v>551460860</v>
      </c>
      <c r="W31" s="89">
        <f t="shared" si="32"/>
        <v>0</v>
      </c>
      <c r="X31" s="89">
        <f t="shared" si="32"/>
        <v>0</v>
      </c>
      <c r="Y31" s="84">
        <f>V31+W31+X31</f>
        <v>551460860</v>
      </c>
      <c r="Z31" s="157"/>
      <c r="AA31" s="157">
        <v>551460860</v>
      </c>
      <c r="AB31" s="157"/>
    </row>
    <row r="32" spans="1:28" ht="54.95" customHeight="1">
      <c r="A32" s="163"/>
      <c r="B32" s="165"/>
      <c r="C32" s="51" t="s">
        <v>137</v>
      </c>
      <c r="D32" s="51" t="s">
        <v>137</v>
      </c>
      <c r="E32" s="129" t="s">
        <v>164</v>
      </c>
      <c r="F32" s="130" t="s">
        <v>138</v>
      </c>
      <c r="G32" s="51" t="s">
        <v>198</v>
      </c>
      <c r="H32" s="42" t="s">
        <v>69</v>
      </c>
      <c r="I32" s="33" t="s">
        <v>66</v>
      </c>
      <c r="J32" s="112">
        <v>170000000</v>
      </c>
      <c r="K32" s="109">
        <v>0</v>
      </c>
      <c r="L32" s="109">
        <v>0</v>
      </c>
      <c r="M32" s="109">
        <f t="shared" si="30"/>
        <v>170000000</v>
      </c>
      <c r="N32" s="109">
        <v>42000000</v>
      </c>
      <c r="O32" s="43">
        <v>0</v>
      </c>
      <c r="P32" s="43">
        <v>0</v>
      </c>
      <c r="Q32" s="44">
        <f t="shared" si="31"/>
        <v>42000000</v>
      </c>
      <c r="R32" s="29">
        <v>0</v>
      </c>
      <c r="S32" s="27">
        <v>0</v>
      </c>
      <c r="T32" s="27">
        <v>0</v>
      </c>
      <c r="U32" s="44">
        <f>SUM(R32:T32)</f>
        <v>0</v>
      </c>
      <c r="V32" s="89">
        <f t="shared" si="32"/>
        <v>128000000</v>
      </c>
      <c r="W32" s="89">
        <f t="shared" si="32"/>
        <v>0</v>
      </c>
      <c r="X32" s="89">
        <f t="shared" si="32"/>
        <v>0</v>
      </c>
      <c r="Y32" s="84">
        <f t="shared" ref="Y32" si="33">V32+W32+X32</f>
        <v>128000000</v>
      </c>
      <c r="Z32" s="157"/>
      <c r="AA32" s="157">
        <v>128000000</v>
      </c>
      <c r="AB32" s="157"/>
    </row>
    <row r="33" spans="1:28" ht="54.6" customHeight="1">
      <c r="A33" s="163" t="s">
        <v>119</v>
      </c>
      <c r="B33" s="163" t="s">
        <v>193</v>
      </c>
      <c r="C33" s="51" t="s">
        <v>141</v>
      </c>
      <c r="D33" s="32" t="s">
        <v>141</v>
      </c>
      <c r="E33" s="129" t="s">
        <v>165</v>
      </c>
      <c r="F33" s="130" t="s">
        <v>142</v>
      </c>
      <c r="G33" s="54" t="s">
        <v>197</v>
      </c>
      <c r="H33" s="39" t="s">
        <v>67</v>
      </c>
      <c r="I33" s="33" t="s">
        <v>68</v>
      </c>
      <c r="J33" s="112">
        <v>15000000</v>
      </c>
      <c r="K33" s="109">
        <v>0</v>
      </c>
      <c r="L33" s="109">
        <v>0</v>
      </c>
      <c r="M33" s="83">
        <f>SUM(J33:L33)</f>
        <v>15000000</v>
      </c>
      <c r="N33" s="31">
        <v>0</v>
      </c>
      <c r="O33" s="27">
        <v>0</v>
      </c>
      <c r="P33" s="27">
        <v>0</v>
      </c>
      <c r="Q33" s="28">
        <f>+N33+O33+P33</f>
        <v>0</v>
      </c>
      <c r="R33" s="83">
        <v>732625824</v>
      </c>
      <c r="S33" s="83">
        <v>0</v>
      </c>
      <c r="T33" s="83">
        <v>0</v>
      </c>
      <c r="U33" s="83">
        <f>+R33+S33+T33</f>
        <v>732625824</v>
      </c>
      <c r="V33" s="81">
        <f>SUM(J33-N33+R33)</f>
        <v>747625824</v>
      </c>
      <c r="W33" s="81">
        <f t="shared" ref="V33:X38" si="34">SUM(K33-O33+S33)</f>
        <v>0</v>
      </c>
      <c r="X33" s="81">
        <f t="shared" si="34"/>
        <v>0</v>
      </c>
      <c r="Y33" s="85">
        <f>V33+W33+X33</f>
        <v>747625824</v>
      </c>
      <c r="AA33" s="154">
        <v>747625824</v>
      </c>
    </row>
    <row r="34" spans="1:28" ht="54.6" customHeight="1">
      <c r="A34" s="163"/>
      <c r="B34" s="163"/>
      <c r="C34" s="51" t="s">
        <v>141</v>
      </c>
      <c r="D34" s="32" t="s">
        <v>141</v>
      </c>
      <c r="E34" s="129" t="s">
        <v>165</v>
      </c>
      <c r="F34" s="130" t="s">
        <v>142</v>
      </c>
      <c r="G34" s="54" t="s">
        <v>197</v>
      </c>
      <c r="H34" s="42" t="s">
        <v>69</v>
      </c>
      <c r="I34" s="33" t="s">
        <v>66</v>
      </c>
      <c r="J34" s="147">
        <v>637053311</v>
      </c>
      <c r="K34" s="109">
        <v>0</v>
      </c>
      <c r="L34" s="109">
        <v>0</v>
      </c>
      <c r="M34" s="83">
        <f t="shared" ref="M34:M38" si="35">SUM(J34:L34)</f>
        <v>637053311</v>
      </c>
      <c r="N34" s="31">
        <v>201353311</v>
      </c>
      <c r="O34" s="27">
        <v>0</v>
      </c>
      <c r="P34" s="27">
        <v>0</v>
      </c>
      <c r="Q34" s="28">
        <f>+N34+O34+P34</f>
        <v>201353311</v>
      </c>
      <c r="R34" s="29">
        <v>0</v>
      </c>
      <c r="S34" s="27">
        <v>0</v>
      </c>
      <c r="T34" s="27">
        <v>0</v>
      </c>
      <c r="U34" s="28">
        <f t="shared" ref="U34:U38" si="36">+R34+S34+T34</f>
        <v>0</v>
      </c>
      <c r="V34" s="81">
        <f t="shared" si="34"/>
        <v>435700000</v>
      </c>
      <c r="W34" s="81">
        <f t="shared" si="34"/>
        <v>0</v>
      </c>
      <c r="X34" s="81">
        <f>SUM(L34-P34+T34)</f>
        <v>0</v>
      </c>
      <c r="Y34" s="85">
        <f t="shared" ref="Y34:Y38" si="37">V34+W34+X34</f>
        <v>435700000</v>
      </c>
      <c r="AA34" s="154">
        <v>435700000</v>
      </c>
    </row>
    <row r="35" spans="1:28" ht="54.6" customHeight="1">
      <c r="A35" s="163"/>
      <c r="B35" s="163"/>
      <c r="C35" s="51" t="s">
        <v>141</v>
      </c>
      <c r="D35" s="32" t="s">
        <v>141</v>
      </c>
      <c r="E35" s="129" t="s">
        <v>165</v>
      </c>
      <c r="F35" s="130" t="s">
        <v>142</v>
      </c>
      <c r="G35" s="54" t="s">
        <v>194</v>
      </c>
      <c r="H35" s="39" t="s">
        <v>67</v>
      </c>
      <c r="I35" s="33" t="s">
        <v>68</v>
      </c>
      <c r="J35" s="111">
        <v>0</v>
      </c>
      <c r="K35" s="112">
        <v>1140238000</v>
      </c>
      <c r="L35" s="83"/>
      <c r="M35" s="83">
        <f t="shared" si="35"/>
        <v>1140238000</v>
      </c>
      <c r="N35" s="31">
        <v>0</v>
      </c>
      <c r="O35" s="27">
        <v>0</v>
      </c>
      <c r="P35" s="27">
        <v>0</v>
      </c>
      <c r="Q35" s="28">
        <f t="shared" ref="Q35:Q38" si="38">+N35+O35+P35</f>
        <v>0</v>
      </c>
      <c r="R35" s="29">
        <v>0</v>
      </c>
      <c r="S35" s="82">
        <v>0</v>
      </c>
      <c r="T35" s="82">
        <v>0</v>
      </c>
      <c r="U35" s="83">
        <f t="shared" si="36"/>
        <v>0</v>
      </c>
      <c r="V35" s="81">
        <f t="shared" si="34"/>
        <v>0</v>
      </c>
      <c r="W35" s="81">
        <f t="shared" si="34"/>
        <v>1140238000</v>
      </c>
      <c r="X35" s="81">
        <f t="shared" si="34"/>
        <v>0</v>
      </c>
      <c r="Y35" s="85">
        <f t="shared" si="37"/>
        <v>1140238000</v>
      </c>
    </row>
    <row r="36" spans="1:28" ht="54.6" customHeight="1">
      <c r="A36" s="163"/>
      <c r="B36" s="163"/>
      <c r="C36" s="51" t="s">
        <v>141</v>
      </c>
      <c r="D36" s="32" t="s">
        <v>141</v>
      </c>
      <c r="E36" s="129" t="s">
        <v>165</v>
      </c>
      <c r="F36" s="130" t="s">
        <v>142</v>
      </c>
      <c r="G36" s="54" t="s">
        <v>194</v>
      </c>
      <c r="H36" s="42" t="s">
        <v>69</v>
      </c>
      <c r="I36" s="33" t="s">
        <v>66</v>
      </c>
      <c r="J36" s="139">
        <v>0</v>
      </c>
      <c r="K36" s="140">
        <v>0</v>
      </c>
      <c r="L36" s="83"/>
      <c r="M36" s="83">
        <f t="shared" si="35"/>
        <v>0</v>
      </c>
      <c r="N36" s="31">
        <v>0</v>
      </c>
      <c r="O36" s="27">
        <v>0</v>
      </c>
      <c r="P36" s="27">
        <v>0</v>
      </c>
      <c r="Q36" s="28">
        <f t="shared" si="38"/>
        <v>0</v>
      </c>
      <c r="R36" s="29">
        <v>0</v>
      </c>
      <c r="S36" s="82">
        <v>0</v>
      </c>
      <c r="T36" s="82">
        <v>0</v>
      </c>
      <c r="U36" s="83">
        <f t="shared" si="36"/>
        <v>0</v>
      </c>
      <c r="V36" s="81">
        <f t="shared" si="34"/>
        <v>0</v>
      </c>
      <c r="W36" s="81">
        <f t="shared" si="34"/>
        <v>0</v>
      </c>
      <c r="X36" s="81">
        <f t="shared" si="34"/>
        <v>0</v>
      </c>
      <c r="Y36" s="85">
        <f t="shared" si="37"/>
        <v>0</v>
      </c>
    </row>
    <row r="37" spans="1:28" ht="54.6" customHeight="1">
      <c r="A37" s="163"/>
      <c r="B37" s="163"/>
      <c r="C37" s="51" t="s">
        <v>141</v>
      </c>
      <c r="D37" s="32" t="s">
        <v>141</v>
      </c>
      <c r="E37" s="129" t="s">
        <v>165</v>
      </c>
      <c r="F37" s="130" t="s">
        <v>142</v>
      </c>
      <c r="G37" s="54" t="s">
        <v>194</v>
      </c>
      <c r="H37" s="134" t="s">
        <v>175</v>
      </c>
      <c r="I37" s="136" t="s">
        <v>66</v>
      </c>
      <c r="J37" s="111">
        <v>0</v>
      </c>
      <c r="K37" s="112">
        <v>0</v>
      </c>
      <c r="L37" s="83">
        <v>0</v>
      </c>
      <c r="M37" s="83">
        <f t="shared" si="35"/>
        <v>0</v>
      </c>
      <c r="N37" s="31">
        <v>0</v>
      </c>
      <c r="O37" s="27">
        <v>0</v>
      </c>
      <c r="P37" s="27">
        <v>0</v>
      </c>
      <c r="Q37" s="28">
        <f t="shared" si="38"/>
        <v>0</v>
      </c>
      <c r="R37" s="29">
        <v>0</v>
      </c>
      <c r="S37" s="82">
        <v>0</v>
      </c>
      <c r="T37" s="82">
        <v>0</v>
      </c>
      <c r="U37" s="83">
        <f t="shared" si="36"/>
        <v>0</v>
      </c>
      <c r="V37" s="81">
        <f t="shared" si="34"/>
        <v>0</v>
      </c>
      <c r="W37" s="81">
        <f t="shared" si="34"/>
        <v>0</v>
      </c>
      <c r="X37" s="81">
        <f t="shared" si="34"/>
        <v>0</v>
      </c>
      <c r="Y37" s="85">
        <f t="shared" si="37"/>
        <v>0</v>
      </c>
    </row>
    <row r="38" spans="1:28" ht="54.6" customHeight="1">
      <c r="A38" s="163"/>
      <c r="B38" s="163"/>
      <c r="C38" s="51" t="s">
        <v>141</v>
      </c>
      <c r="D38" s="32" t="s">
        <v>141</v>
      </c>
      <c r="E38" s="129" t="s">
        <v>165</v>
      </c>
      <c r="F38" s="130" t="s">
        <v>142</v>
      </c>
      <c r="G38" s="54" t="s">
        <v>194</v>
      </c>
      <c r="H38" s="135" t="s">
        <v>67</v>
      </c>
      <c r="I38" s="137" t="s">
        <v>68</v>
      </c>
      <c r="J38" s="111">
        <v>0</v>
      </c>
      <c r="K38" s="112">
        <v>0</v>
      </c>
      <c r="L38" s="83">
        <v>0</v>
      </c>
      <c r="M38" s="83">
        <f t="shared" si="35"/>
        <v>0</v>
      </c>
      <c r="N38" s="31">
        <v>0</v>
      </c>
      <c r="O38" s="27">
        <v>0</v>
      </c>
      <c r="P38" s="27">
        <v>0</v>
      </c>
      <c r="Q38" s="28">
        <f t="shared" si="38"/>
        <v>0</v>
      </c>
      <c r="R38" s="29">
        <v>0</v>
      </c>
      <c r="S38" s="82">
        <v>0</v>
      </c>
      <c r="T38" s="82">
        <v>0</v>
      </c>
      <c r="U38" s="83">
        <f t="shared" si="36"/>
        <v>0</v>
      </c>
      <c r="V38" s="81">
        <f t="shared" si="34"/>
        <v>0</v>
      </c>
      <c r="W38" s="81">
        <f t="shared" si="34"/>
        <v>0</v>
      </c>
      <c r="X38" s="81">
        <f t="shared" si="34"/>
        <v>0</v>
      </c>
      <c r="Y38" s="85">
        <f t="shared" si="37"/>
        <v>0</v>
      </c>
    </row>
    <row r="39" spans="1:28" ht="53.25" customHeight="1">
      <c r="A39" s="163"/>
      <c r="B39" s="163"/>
      <c r="C39" s="57" t="s">
        <v>146</v>
      </c>
      <c r="D39" s="57" t="s">
        <v>146</v>
      </c>
      <c r="E39" s="131" t="s">
        <v>166</v>
      </c>
      <c r="F39" s="130" t="s">
        <v>148</v>
      </c>
      <c r="G39" s="57" t="s">
        <v>196</v>
      </c>
      <c r="H39" s="42" t="s">
        <v>69</v>
      </c>
      <c r="I39" s="33" t="s">
        <v>66</v>
      </c>
      <c r="J39" s="112">
        <f>176088000+1786082936</f>
        <v>1962170936</v>
      </c>
      <c r="K39" s="109">
        <v>0</v>
      </c>
      <c r="L39" s="109">
        <v>0</v>
      </c>
      <c r="M39" s="83">
        <f>SUM(J39:L39)</f>
        <v>1962170936</v>
      </c>
      <c r="N39" s="132">
        <v>0</v>
      </c>
      <c r="O39" s="43">
        <v>0</v>
      </c>
      <c r="P39" s="43">
        <v>0</v>
      </c>
      <c r="Q39" s="44">
        <f>+N39+O39+P39</f>
        <v>0</v>
      </c>
      <c r="R39" s="159">
        <v>421231380</v>
      </c>
      <c r="S39" s="160">
        <v>0</v>
      </c>
      <c r="T39" s="160">
        <v>0</v>
      </c>
      <c r="U39" s="161">
        <f>+R39+S39+T39</f>
        <v>421231380</v>
      </c>
      <c r="V39" s="161">
        <f t="shared" ref="V39:X44" si="39">SUM(J39-N39+R39)</f>
        <v>2383402316</v>
      </c>
      <c r="W39" s="161">
        <f t="shared" si="39"/>
        <v>0</v>
      </c>
      <c r="X39" s="161">
        <f t="shared" si="39"/>
        <v>0</v>
      </c>
      <c r="Y39" s="161">
        <f>V39+W39+X39</f>
        <v>2383402316</v>
      </c>
      <c r="AA39" s="154">
        <v>2383402316</v>
      </c>
    </row>
    <row r="40" spans="1:28" ht="53.25" customHeight="1">
      <c r="A40" s="163"/>
      <c r="B40" s="163"/>
      <c r="C40" s="57" t="s">
        <v>146</v>
      </c>
      <c r="D40" s="57" t="s">
        <v>146</v>
      </c>
      <c r="E40" s="150" t="s">
        <v>166</v>
      </c>
      <c r="F40" s="130" t="s">
        <v>148</v>
      </c>
      <c r="G40" s="57" t="s">
        <v>196</v>
      </c>
      <c r="H40" s="42" t="s">
        <v>72</v>
      </c>
      <c r="I40" s="33" t="s">
        <v>73</v>
      </c>
      <c r="J40" s="112">
        <v>70000000</v>
      </c>
      <c r="K40" s="109">
        <v>0</v>
      </c>
      <c r="L40" s="109">
        <v>0</v>
      </c>
      <c r="M40" s="83">
        <f t="shared" ref="M40:M44" si="40">SUM(J40:L40)</f>
        <v>70000000</v>
      </c>
      <c r="N40" s="133">
        <v>87000</v>
      </c>
      <c r="O40" s="82">
        <v>0</v>
      </c>
      <c r="P40" s="82">
        <v>0</v>
      </c>
      <c r="Q40" s="83">
        <f>+N40+O40+P40</f>
        <v>87000</v>
      </c>
      <c r="R40" s="162">
        <v>0</v>
      </c>
      <c r="S40" s="162">
        <v>0</v>
      </c>
      <c r="T40" s="162">
        <v>87000</v>
      </c>
      <c r="U40" s="162">
        <f>+R40+S40+T40</f>
        <v>87000</v>
      </c>
      <c r="V40" s="162">
        <f t="shared" si="39"/>
        <v>69913000</v>
      </c>
      <c r="W40" s="162">
        <f t="shared" si="39"/>
        <v>0</v>
      </c>
      <c r="X40" s="162">
        <f t="shared" si="39"/>
        <v>87000</v>
      </c>
      <c r="Y40" s="162">
        <f t="shared" ref="Y40:Y44" si="41">V40+W40+X40</f>
        <v>70000000</v>
      </c>
      <c r="AA40" s="154">
        <v>69913000</v>
      </c>
      <c r="AB40" s="154">
        <v>87000</v>
      </c>
    </row>
    <row r="41" spans="1:28" ht="53.25" customHeight="1">
      <c r="A41" s="163"/>
      <c r="B41" s="163"/>
      <c r="C41" s="57" t="s">
        <v>146</v>
      </c>
      <c r="D41" s="57" t="s">
        <v>146</v>
      </c>
      <c r="E41" s="151" t="s">
        <v>166</v>
      </c>
      <c r="F41" s="130" t="s">
        <v>148</v>
      </c>
      <c r="G41" s="57" t="s">
        <v>196</v>
      </c>
      <c r="H41" s="42" t="s">
        <v>70</v>
      </c>
      <c r="I41" s="33" t="s">
        <v>71</v>
      </c>
      <c r="J41" s="108">
        <v>0</v>
      </c>
      <c r="K41" s="109">
        <v>0</v>
      </c>
      <c r="L41" s="109">
        <v>0</v>
      </c>
      <c r="M41" s="83">
        <f t="shared" si="40"/>
        <v>0</v>
      </c>
      <c r="N41" s="31">
        <v>0</v>
      </c>
      <c r="O41" s="27">
        <v>0</v>
      </c>
      <c r="P41" s="27">
        <v>0</v>
      </c>
      <c r="Q41" s="83">
        <f t="shared" ref="Q41:Q44" si="42">+N41+O41+P41</f>
        <v>0</v>
      </c>
      <c r="R41" s="29">
        <v>0</v>
      </c>
      <c r="S41" s="27">
        <v>0</v>
      </c>
      <c r="T41" s="27">
        <v>0</v>
      </c>
      <c r="U41" s="28">
        <f t="shared" ref="U41:U44" si="43">+R41+S41+T41</f>
        <v>0</v>
      </c>
      <c r="V41" s="81">
        <f t="shared" si="39"/>
        <v>0</v>
      </c>
      <c r="W41" s="81">
        <f t="shared" si="39"/>
        <v>0</v>
      </c>
      <c r="X41" s="81">
        <f t="shared" si="39"/>
        <v>0</v>
      </c>
      <c r="Y41" s="85">
        <f t="shared" si="41"/>
        <v>0</v>
      </c>
    </row>
    <row r="42" spans="1:28" ht="53.25" customHeight="1">
      <c r="A42" s="163"/>
      <c r="B42" s="163"/>
      <c r="C42" s="57" t="s">
        <v>146</v>
      </c>
      <c r="D42" s="57" t="s">
        <v>146</v>
      </c>
      <c r="E42" s="151" t="s">
        <v>166</v>
      </c>
      <c r="F42" s="130" t="s">
        <v>148</v>
      </c>
      <c r="G42" s="57" t="s">
        <v>196</v>
      </c>
      <c r="H42" s="42" t="s">
        <v>150</v>
      </c>
      <c r="I42" s="33" t="s">
        <v>151</v>
      </c>
      <c r="J42" s="140">
        <v>0</v>
      </c>
      <c r="K42" s="109">
        <v>0</v>
      </c>
      <c r="L42" s="109">
        <v>0</v>
      </c>
      <c r="M42" s="83">
        <f t="shared" si="40"/>
        <v>0</v>
      </c>
      <c r="N42" s="31">
        <v>0</v>
      </c>
      <c r="O42" s="27">
        <v>0</v>
      </c>
      <c r="P42" s="27">
        <v>0</v>
      </c>
      <c r="Q42" s="83">
        <f t="shared" si="42"/>
        <v>0</v>
      </c>
      <c r="R42" s="29">
        <v>0</v>
      </c>
      <c r="S42" s="27">
        <v>0</v>
      </c>
      <c r="T42" s="27">
        <v>0</v>
      </c>
      <c r="U42" s="28">
        <f t="shared" si="43"/>
        <v>0</v>
      </c>
      <c r="V42" s="81">
        <f t="shared" si="39"/>
        <v>0</v>
      </c>
      <c r="W42" s="81">
        <f t="shared" si="39"/>
        <v>0</v>
      </c>
      <c r="X42" s="81">
        <f t="shared" si="39"/>
        <v>0</v>
      </c>
      <c r="Y42" s="85">
        <f t="shared" si="41"/>
        <v>0</v>
      </c>
    </row>
    <row r="43" spans="1:28" ht="53.25" customHeight="1">
      <c r="A43" s="163"/>
      <c r="B43" s="163"/>
      <c r="C43" s="57" t="s">
        <v>146</v>
      </c>
      <c r="D43" s="57" t="s">
        <v>146</v>
      </c>
      <c r="E43" s="151" t="s">
        <v>195</v>
      </c>
      <c r="F43" s="130" t="s">
        <v>148</v>
      </c>
      <c r="G43" s="57" t="s">
        <v>196</v>
      </c>
      <c r="H43" s="42" t="s">
        <v>72</v>
      </c>
      <c r="I43" s="33" t="s">
        <v>73</v>
      </c>
      <c r="J43" s="112">
        <v>450000000</v>
      </c>
      <c r="K43" s="109">
        <v>0</v>
      </c>
      <c r="L43" s="109">
        <v>87000</v>
      </c>
      <c r="M43" s="83">
        <f t="shared" si="40"/>
        <v>450087000</v>
      </c>
      <c r="N43" s="31">
        <v>450000000</v>
      </c>
      <c r="O43" s="27">
        <v>0</v>
      </c>
      <c r="P43" s="27">
        <v>87000</v>
      </c>
      <c r="Q43" s="83">
        <f t="shared" si="42"/>
        <v>450087000</v>
      </c>
      <c r="R43" s="29">
        <v>0</v>
      </c>
      <c r="S43" s="27">
        <v>0</v>
      </c>
      <c r="T43" s="27">
        <v>0</v>
      </c>
      <c r="U43" s="28">
        <f t="shared" si="43"/>
        <v>0</v>
      </c>
      <c r="V43" s="81">
        <f t="shared" si="39"/>
        <v>0</v>
      </c>
      <c r="W43" s="81">
        <f t="shared" si="39"/>
        <v>0</v>
      </c>
      <c r="X43" s="81">
        <f t="shared" si="39"/>
        <v>0</v>
      </c>
      <c r="Y43" s="85">
        <f t="shared" si="41"/>
        <v>0</v>
      </c>
    </row>
    <row r="44" spans="1:28" ht="53.25" customHeight="1">
      <c r="A44" s="163"/>
      <c r="B44" s="163"/>
      <c r="C44" s="57" t="s">
        <v>146</v>
      </c>
      <c r="D44" s="57" t="s">
        <v>146</v>
      </c>
      <c r="E44" s="151" t="s">
        <v>195</v>
      </c>
      <c r="F44" s="130" t="s">
        <v>148</v>
      </c>
      <c r="G44" s="57" t="s">
        <v>196</v>
      </c>
      <c r="H44" s="42" t="s">
        <v>69</v>
      </c>
      <c r="I44" s="33" t="s">
        <v>66</v>
      </c>
      <c r="J44" s="112">
        <v>522877753</v>
      </c>
      <c r="K44" s="109">
        <v>0</v>
      </c>
      <c r="L44" s="109">
        <v>0</v>
      </c>
      <c r="M44" s="83">
        <f t="shared" si="40"/>
        <v>522877753</v>
      </c>
      <c r="N44" s="31">
        <v>522877753</v>
      </c>
      <c r="O44" s="27">
        <v>0</v>
      </c>
      <c r="P44" s="27">
        <v>0</v>
      </c>
      <c r="Q44" s="83">
        <f t="shared" si="42"/>
        <v>522877753</v>
      </c>
      <c r="R44" s="29">
        <v>0</v>
      </c>
      <c r="S44" s="27">
        <v>0</v>
      </c>
      <c r="T44" s="27">
        <v>0</v>
      </c>
      <c r="U44" s="28">
        <f t="shared" si="43"/>
        <v>0</v>
      </c>
      <c r="V44" s="81">
        <f t="shared" si="39"/>
        <v>0</v>
      </c>
      <c r="W44" s="81">
        <f t="shared" si="39"/>
        <v>0</v>
      </c>
      <c r="X44" s="81">
        <f t="shared" si="39"/>
        <v>0</v>
      </c>
      <c r="Y44" s="85">
        <f t="shared" si="41"/>
        <v>0</v>
      </c>
    </row>
    <row r="45" spans="1:28" ht="47.25" customHeight="1">
      <c r="A45" s="163"/>
      <c r="B45" s="250" t="s">
        <v>193</v>
      </c>
      <c r="C45" s="250"/>
      <c r="D45" s="250"/>
      <c r="E45" s="250"/>
      <c r="F45" s="250"/>
      <c r="G45" s="250"/>
      <c r="H45" s="250"/>
      <c r="I45" s="250"/>
      <c r="J45" s="100" t="e">
        <f>#REF!+#REF!</f>
        <v>#REF!</v>
      </c>
      <c r="K45" s="100" t="e">
        <f>#REF!+#REF!</f>
        <v>#REF!</v>
      </c>
      <c r="L45" s="100" t="e">
        <f>#REF!+#REF!</f>
        <v>#REF!</v>
      </c>
      <c r="M45" s="100" t="e">
        <f>#REF!+#REF!</f>
        <v>#REF!</v>
      </c>
      <c r="N45" s="99" t="e">
        <f>#REF!+#REF!+#REF!+#REF!+#REF!+#REF!</f>
        <v>#REF!</v>
      </c>
      <c r="O45" s="99" t="e">
        <f>#REF!+#REF!+#REF!+#REF!+#REF!+#REF!</f>
        <v>#REF!</v>
      </c>
      <c r="P45" s="99" t="e">
        <f>#REF!+#REF!+#REF!+#REF!+#REF!+#REF!</f>
        <v>#REF!</v>
      </c>
      <c r="Q45" s="99" t="e">
        <f>#REF!+#REF!+#REF!+#REF!+#REF!+#REF!</f>
        <v>#REF!</v>
      </c>
      <c r="R45" s="99" t="e">
        <f>#REF!+#REF!+#REF!+#REF!+#REF!+#REF!</f>
        <v>#REF!</v>
      </c>
      <c r="S45" s="99" t="e">
        <f>#REF!+#REF!+#REF!+#REF!+#REF!+#REF!</f>
        <v>#REF!</v>
      </c>
      <c r="T45" s="99" t="e">
        <f>#REF!+#REF!+#REF!+#REF!+#REF!+#REF!</f>
        <v>#REF!</v>
      </c>
      <c r="U45" s="99" t="e">
        <f>#REF!+#REF!+#REF!+#REF!+#REF!+#REF!</f>
        <v>#REF!</v>
      </c>
      <c r="V45" s="100" t="e">
        <f>#REF!+#REF!</f>
        <v>#REF!</v>
      </c>
      <c r="W45" s="100" t="e">
        <f>#REF!+#REF!</f>
        <v>#REF!</v>
      </c>
      <c r="X45" s="100" t="e">
        <f>#REF!+#REF!</f>
        <v>#REF!</v>
      </c>
      <c r="Y45" s="100" t="e">
        <f>#REF!+#REF!</f>
        <v>#REF!</v>
      </c>
    </row>
    <row r="46" spans="1:28" ht="20.100000000000001" customHeight="1">
      <c r="A46" s="251" t="s">
        <v>152</v>
      </c>
      <c r="B46" s="251"/>
      <c r="C46" s="251"/>
      <c r="D46" s="251"/>
      <c r="E46" s="251"/>
      <c r="F46" s="227"/>
      <c r="G46" s="227"/>
      <c r="H46" s="227"/>
      <c r="I46" s="227"/>
      <c r="J46" s="86" t="e">
        <f>#REF!+J45</f>
        <v>#REF!</v>
      </c>
      <c r="K46" s="86" t="e">
        <f>#REF!+K45</f>
        <v>#REF!</v>
      </c>
      <c r="L46" s="86" t="e">
        <f>#REF!+L45</f>
        <v>#REF!</v>
      </c>
      <c r="M46" s="86" t="e">
        <f>#REF!+M45</f>
        <v>#REF!</v>
      </c>
      <c r="N46" s="64" t="e">
        <f>#REF!+N45</f>
        <v>#REF!</v>
      </c>
      <c r="O46" s="64" t="e">
        <f>#REF!+O45</f>
        <v>#REF!</v>
      </c>
      <c r="P46" s="64" t="e">
        <f>#REF!+P45</f>
        <v>#REF!</v>
      </c>
      <c r="Q46" s="64" t="e">
        <f>#REF!+Q45</f>
        <v>#REF!</v>
      </c>
      <c r="R46" s="64" t="e">
        <f>#REF!+R45</f>
        <v>#REF!</v>
      </c>
      <c r="S46" s="64" t="e">
        <f>#REF!+S45</f>
        <v>#REF!</v>
      </c>
      <c r="T46" s="64" t="e">
        <f>#REF!+T45</f>
        <v>#REF!</v>
      </c>
      <c r="U46" s="64" t="e">
        <f>#REF!+U45</f>
        <v>#REF!</v>
      </c>
      <c r="V46" s="86" t="e">
        <f>#REF!+V45</f>
        <v>#REF!</v>
      </c>
      <c r="W46" s="86" t="e">
        <f>#REF!+W45</f>
        <v>#REF!</v>
      </c>
      <c r="X46" s="86" t="e">
        <f>#REF!+X45</f>
        <v>#REF!</v>
      </c>
      <c r="Y46" s="86" t="e">
        <f>#REF!+Y45</f>
        <v>#REF!</v>
      </c>
    </row>
    <row r="47" spans="1:28" ht="30.75" customHeight="1">
      <c r="A47" s="257" t="s">
        <v>201</v>
      </c>
      <c r="B47" s="257"/>
      <c r="C47" s="257"/>
      <c r="D47" s="257"/>
      <c r="E47" s="120"/>
      <c r="F47" s="229" t="s">
        <v>157</v>
      </c>
      <c r="G47" s="229"/>
      <c r="H47" s="229"/>
      <c r="I47" s="229"/>
      <c r="J47" s="114">
        <v>5857102000</v>
      </c>
      <c r="K47" s="114">
        <v>1140238000</v>
      </c>
      <c r="L47" s="114">
        <v>87000</v>
      </c>
      <c r="M47" s="114">
        <f>SUM(J47:L47)</f>
        <v>6997427000</v>
      </c>
      <c r="N47" s="97" t="e">
        <f>M47-M46</f>
        <v>#REF!</v>
      </c>
      <c r="U47" s="10"/>
      <c r="V47" s="76"/>
      <c r="W47" s="76"/>
      <c r="X47" s="76"/>
      <c r="Y47" s="76"/>
    </row>
    <row r="48" spans="1:28" ht="39.950000000000003" customHeight="1">
      <c r="A48" s="255"/>
      <c r="B48" s="255"/>
      <c r="C48" s="255"/>
      <c r="D48" s="80"/>
      <c r="E48" s="80"/>
      <c r="F48" s="13"/>
      <c r="G48" s="13"/>
      <c r="H48" s="13"/>
      <c r="I48" s="25"/>
      <c r="M48" s="116" t="s">
        <v>200</v>
      </c>
      <c r="O48" s="97"/>
      <c r="S48" s="97"/>
      <c r="V48" s="115"/>
      <c r="W48" s="115"/>
      <c r="X48" s="16"/>
      <c r="Y48" s="65" t="str">
        <f>M48</f>
        <v>Versión: 01
FECHA: 22/01/2025</v>
      </c>
    </row>
    <row r="49" spans="1:28" ht="15" customHeight="1">
      <c r="A49" s="232" t="s">
        <v>111</v>
      </c>
      <c r="B49" s="232"/>
      <c r="C49" s="232"/>
      <c r="D49" s="12"/>
      <c r="E49" s="12"/>
      <c r="F49" s="228" t="s">
        <v>112</v>
      </c>
      <c r="G49" s="228"/>
      <c r="H49" s="228"/>
      <c r="I49" s="23"/>
      <c r="L49" s="117"/>
      <c r="M49" s="117"/>
      <c r="V49" s="253" t="s">
        <v>158</v>
      </c>
      <c r="W49" s="253"/>
      <c r="X49" s="125"/>
      <c r="Y49" s="125"/>
    </row>
    <row r="50" spans="1:28" s="8" customFormat="1" ht="15" customHeight="1">
      <c r="A50" s="234" t="s">
        <v>78</v>
      </c>
      <c r="B50" s="234"/>
      <c r="C50" s="234"/>
      <c r="F50" s="231" t="s">
        <v>83</v>
      </c>
      <c r="G50" s="231"/>
      <c r="H50" s="231"/>
      <c r="I50" s="24"/>
      <c r="L50" s="118"/>
      <c r="M50" s="118"/>
      <c r="V50" s="248" t="s">
        <v>2</v>
      </c>
      <c r="W50" s="248"/>
      <c r="X50" s="124"/>
      <c r="Y50" s="124"/>
      <c r="Z50" s="158"/>
      <c r="AA50" s="158"/>
      <c r="AB50" s="158"/>
    </row>
    <row r="51" spans="1:28">
      <c r="L51" s="119"/>
      <c r="M51" s="119"/>
    </row>
    <row r="52" spans="1:28" ht="52.5" customHeight="1">
      <c r="L52" s="119"/>
      <c r="M52" s="119"/>
    </row>
    <row r="53" spans="1:28" ht="20.25" customHeight="1">
      <c r="L53" s="119"/>
      <c r="M53" s="119"/>
    </row>
    <row r="54" spans="1:28" ht="27" customHeight="1">
      <c r="L54" s="119"/>
      <c r="M54" s="119"/>
    </row>
    <row r="55" spans="1:28">
      <c r="L55" s="119"/>
      <c r="M55" s="119"/>
    </row>
    <row r="56" spans="1:28">
      <c r="L56" s="119"/>
      <c r="M56" s="119"/>
    </row>
    <row r="57" spans="1:28">
      <c r="L57" s="119"/>
      <c r="M57" s="119"/>
    </row>
    <row r="58" spans="1:28">
      <c r="L58" s="119"/>
      <c r="M58" s="119"/>
    </row>
    <row r="59" spans="1:28">
      <c r="L59" s="119"/>
      <c r="M59" s="119"/>
    </row>
    <row r="60" spans="1:28">
      <c r="L60" s="119"/>
      <c r="M60" s="119"/>
    </row>
    <row r="61" spans="1:28">
      <c r="L61" s="119"/>
      <c r="M61" s="119"/>
    </row>
    <row r="62" spans="1:28">
      <c r="L62" s="119"/>
      <c r="M62" s="119"/>
    </row>
  </sheetData>
  <mergeCells count="28"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10:A11"/>
    <mergeCell ref="B10:B11"/>
    <mergeCell ref="C10:C11"/>
    <mergeCell ref="B45:I45"/>
    <mergeCell ref="A46:I46"/>
    <mergeCell ref="A47:D47"/>
    <mergeCell ref="F47:I47"/>
    <mergeCell ref="A48:C48"/>
    <mergeCell ref="A49:C49"/>
    <mergeCell ref="F49:H49"/>
    <mergeCell ref="V49:W49"/>
    <mergeCell ref="A50:C50"/>
    <mergeCell ref="F50:H50"/>
    <mergeCell ref="V50:W50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25" max="25" man="1"/>
    <brk id="38" max="25" man="1"/>
  </rowBreaks>
  <colBreaks count="2" manualBreakCount="2">
    <brk id="25" max="68" man="1"/>
    <brk id="26" max="6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C81"/>
  <sheetViews>
    <sheetView view="pageBreakPreview" topLeftCell="K5" zoomScale="90" zoomScaleNormal="89" zoomScaleSheetLayoutView="90" workbookViewId="0">
      <pane ySplit="7" topLeftCell="A54" activePane="bottomLeft" state="frozen"/>
      <selection activeCell="E5" sqref="E5"/>
      <selection pane="bottomLeft" activeCell="Z60" sqref="Z60"/>
    </sheetView>
  </sheetViews>
  <sheetFormatPr baseColWidth="10" defaultColWidth="11.42578125" defaultRowHeight="18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1" style="3" customWidth="1"/>
    <col min="11" max="11" width="21.85546875" style="104" customWidth="1"/>
    <col min="12" max="12" width="20.28515625" style="104" customWidth="1"/>
    <col min="13" max="13" width="14.42578125" style="104" customWidth="1"/>
    <col min="14" max="14" width="20.5703125" style="104" customWidth="1"/>
    <col min="15" max="15" width="17.4257812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21.7109375" style="3" customWidth="1"/>
    <col min="27" max="27" width="11.42578125" style="154"/>
    <col min="28" max="28" width="21" style="154" bestFit="1" customWidth="1"/>
    <col min="29" max="29" width="12.28515625" style="154" bestFit="1" customWidth="1"/>
    <col min="30" max="16384" width="11.42578125" style="3"/>
  </cols>
  <sheetData>
    <row r="1" spans="1:29" s="2" customFormat="1" ht="12.75" customHeight="1">
      <c r="A1" s="184"/>
      <c r="B1" s="185"/>
      <c r="C1" s="186"/>
      <c r="D1" s="193" t="s">
        <v>210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5"/>
      <c r="Y1" s="201" t="s">
        <v>16</v>
      </c>
      <c r="Z1" s="202"/>
      <c r="AA1" s="153"/>
      <c r="AB1" s="153"/>
      <c r="AC1" s="153"/>
    </row>
    <row r="2" spans="1:29" s="2" customFormat="1" ht="12.75" customHeight="1">
      <c r="A2" s="187"/>
      <c r="B2" s="188"/>
      <c r="C2" s="189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5"/>
      <c r="Y2" s="201" t="s">
        <v>159</v>
      </c>
      <c r="Z2" s="202"/>
      <c r="AA2" s="153"/>
      <c r="AB2" s="153"/>
      <c r="AC2" s="153"/>
    </row>
    <row r="3" spans="1:29" s="2" customFormat="1" ht="12" customHeight="1">
      <c r="A3" s="187"/>
      <c r="B3" s="188"/>
      <c r="C3" s="189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5"/>
      <c r="Y3" s="201" t="s">
        <v>167</v>
      </c>
      <c r="Z3" s="202"/>
      <c r="AA3" s="153"/>
      <c r="AB3" s="153"/>
      <c r="AC3" s="153"/>
    </row>
    <row r="4" spans="1:29" s="2" customFormat="1" ht="14.25" customHeight="1">
      <c r="A4" s="190"/>
      <c r="B4" s="191"/>
      <c r="C4" s="192"/>
      <c r="D4" s="193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203" t="s">
        <v>17</v>
      </c>
      <c r="Z4" s="203"/>
      <c r="AA4" s="153"/>
      <c r="AB4" s="153"/>
      <c r="AC4" s="153"/>
    </row>
    <row r="5" spans="1:29" ht="12.75" customHeight="1">
      <c r="A5" s="196" t="s">
        <v>18</v>
      </c>
      <c r="B5" s="196"/>
      <c r="C5" s="197" t="s">
        <v>113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9" ht="11.25" customHeight="1">
      <c r="A6" s="196" t="s">
        <v>115</v>
      </c>
      <c r="B6" s="196"/>
      <c r="C6" s="197" t="s">
        <v>114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</row>
    <row r="7" spans="1:29" ht="12.75" customHeight="1">
      <c r="A7" s="236" t="s">
        <v>116</v>
      </c>
      <c r="B7" s="236"/>
      <c r="C7" s="197" t="s">
        <v>118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9"/>
    </row>
    <row r="8" spans="1:29" ht="20.45" customHeight="1">
      <c r="A8" s="236" t="s">
        <v>117</v>
      </c>
      <c r="B8" s="236"/>
      <c r="C8" s="197" t="s">
        <v>156</v>
      </c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</row>
    <row r="9" spans="1:29">
      <c r="A9" s="4"/>
      <c r="B9" s="5"/>
      <c r="C9" s="6"/>
      <c r="D9" s="6"/>
      <c r="E9" s="6"/>
      <c r="F9" s="19"/>
      <c r="G9" s="7"/>
      <c r="H9" s="7"/>
      <c r="I9" s="7"/>
      <c r="J9" s="7"/>
    </row>
    <row r="10" spans="1:29" ht="23.25" customHeight="1">
      <c r="A10" s="206" t="s">
        <v>23</v>
      </c>
      <c r="B10" s="206" t="s">
        <v>213</v>
      </c>
      <c r="C10" s="206" t="s">
        <v>211</v>
      </c>
      <c r="D10" s="206" t="s">
        <v>212</v>
      </c>
      <c r="E10" s="206" t="s">
        <v>160</v>
      </c>
      <c r="F10" s="206" t="s">
        <v>42</v>
      </c>
      <c r="G10" s="206" t="s">
        <v>214</v>
      </c>
      <c r="H10" s="206" t="s">
        <v>43</v>
      </c>
      <c r="I10" s="206" t="s">
        <v>45</v>
      </c>
      <c r="J10" s="206" t="s">
        <v>26</v>
      </c>
      <c r="K10" s="237" t="s">
        <v>27</v>
      </c>
      <c r="L10" s="238"/>
      <c r="M10" s="239"/>
      <c r="N10" s="240" t="s">
        <v>28</v>
      </c>
      <c r="O10" s="222" t="s">
        <v>39</v>
      </c>
      <c r="P10" s="222"/>
      <c r="Q10" s="222"/>
      <c r="R10" s="222" t="s">
        <v>28</v>
      </c>
      <c r="S10" s="208" t="s">
        <v>40</v>
      </c>
      <c r="T10" s="208"/>
      <c r="U10" s="208"/>
      <c r="V10" s="208" t="s">
        <v>28</v>
      </c>
      <c r="W10" s="210" t="s">
        <v>27</v>
      </c>
      <c r="X10" s="211"/>
      <c r="Y10" s="212"/>
      <c r="Z10" s="213" t="s">
        <v>28</v>
      </c>
    </row>
    <row r="11" spans="1:29" ht="33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105" t="s">
        <v>0</v>
      </c>
      <c r="L11" s="105" t="s">
        <v>29</v>
      </c>
      <c r="M11" s="106" t="s">
        <v>30</v>
      </c>
      <c r="N11" s="241"/>
      <c r="O11" s="34" t="s">
        <v>0</v>
      </c>
      <c r="P11" s="34" t="s">
        <v>29</v>
      </c>
      <c r="Q11" s="34" t="s">
        <v>30</v>
      </c>
      <c r="R11" s="223"/>
      <c r="S11" s="35" t="s">
        <v>0</v>
      </c>
      <c r="T11" s="35" t="s">
        <v>29</v>
      </c>
      <c r="U11" s="35" t="s">
        <v>30</v>
      </c>
      <c r="V11" s="209"/>
      <c r="W11" s="36" t="s">
        <v>0</v>
      </c>
      <c r="X11" s="36" t="s">
        <v>29</v>
      </c>
      <c r="Y11" s="37" t="s">
        <v>30</v>
      </c>
      <c r="Z11" s="214"/>
    </row>
    <row r="12" spans="1:29" ht="56.25" customHeight="1">
      <c r="A12" s="225" t="s">
        <v>119</v>
      </c>
      <c r="B12" s="245" t="s">
        <v>191</v>
      </c>
      <c r="C12" s="32" t="s">
        <v>121</v>
      </c>
      <c r="D12" s="32" t="s">
        <v>176</v>
      </c>
      <c r="E12" s="127" t="s">
        <v>161</v>
      </c>
      <c r="F12" s="128" t="s">
        <v>122</v>
      </c>
      <c r="G12" s="51" t="s">
        <v>177</v>
      </c>
      <c r="H12" s="66" t="s">
        <v>64</v>
      </c>
      <c r="I12" s="67" t="s">
        <v>65</v>
      </c>
      <c r="J12" s="101" t="s">
        <v>202</v>
      </c>
      <c r="K12" s="142">
        <v>126000000</v>
      </c>
      <c r="L12" s="143"/>
      <c r="M12" s="143"/>
      <c r="N12" s="144">
        <f>SUM(K12:M12)</f>
        <v>126000000</v>
      </c>
      <c r="O12" s="126">
        <v>0</v>
      </c>
      <c r="P12" s="27">
        <v>0</v>
      </c>
      <c r="Q12" s="27">
        <v>0</v>
      </c>
      <c r="R12" s="28">
        <f>+O12+P12+Q12</f>
        <v>0</v>
      </c>
      <c r="S12" s="29">
        <v>21000000</v>
      </c>
      <c r="T12" s="27">
        <v>0</v>
      </c>
      <c r="U12" s="27">
        <v>0</v>
      </c>
      <c r="V12" s="28">
        <f>+S12+T12+U12</f>
        <v>21000000</v>
      </c>
      <c r="W12" s="81">
        <f>SUM(K12-O12+S12)</f>
        <v>147000000</v>
      </c>
      <c r="X12" s="81">
        <f t="shared" ref="X12:Y12" si="0">SUM(L12-P12+T12)</f>
        <v>0</v>
      </c>
      <c r="Y12" s="81">
        <f t="shared" si="0"/>
        <v>0</v>
      </c>
      <c r="Z12" s="83">
        <f>SUM(W12:Y12)</f>
        <v>147000000</v>
      </c>
      <c r="AB12" s="81">
        <v>147000000</v>
      </c>
    </row>
    <row r="13" spans="1:29" ht="56.25" customHeight="1">
      <c r="A13" s="225"/>
      <c r="B13" s="246"/>
      <c r="C13" s="32" t="s">
        <v>121</v>
      </c>
      <c r="D13" s="32" t="s">
        <v>176</v>
      </c>
      <c r="E13" s="127" t="s">
        <v>161</v>
      </c>
      <c r="F13" s="128" t="s">
        <v>122</v>
      </c>
      <c r="G13" s="51" t="s">
        <v>177</v>
      </c>
      <c r="H13" s="42" t="s">
        <v>69</v>
      </c>
      <c r="I13" s="33" t="s">
        <v>66</v>
      </c>
      <c r="J13" s="101" t="s">
        <v>202</v>
      </c>
      <c r="K13" s="142">
        <v>0</v>
      </c>
      <c r="L13" s="145"/>
      <c r="M13" s="145"/>
      <c r="N13" s="144">
        <f>SUM(K13:M13)</f>
        <v>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0</v>
      </c>
      <c r="X13" s="81">
        <f t="shared" ref="X13" si="3">SUM(L13-P13+T13)</f>
        <v>0</v>
      </c>
      <c r="Y13" s="81">
        <f t="shared" ref="Y13" si="4">SUM(M13-Q13+U13)</f>
        <v>0</v>
      </c>
      <c r="Z13" s="83">
        <f>SUM(W13:Y13)</f>
        <v>0</v>
      </c>
    </row>
    <row r="14" spans="1:29" s="20" customFormat="1" ht="12" customHeight="1">
      <c r="A14" s="225"/>
      <c r="B14" s="246"/>
      <c r="C14" s="242" t="s">
        <v>178</v>
      </c>
      <c r="D14" s="242"/>
      <c r="E14" s="242"/>
      <c r="F14" s="242"/>
      <c r="G14" s="242"/>
      <c r="H14" s="242"/>
      <c r="I14" s="242"/>
      <c r="J14" s="242"/>
      <c r="K14" s="146">
        <f>SUM(K12:K13)</f>
        <v>126000000</v>
      </c>
      <c r="L14" s="146">
        <f t="shared" ref="L14:N14" si="5">SUM(L12:L13)</f>
        <v>0</v>
      </c>
      <c r="M14" s="146">
        <f t="shared" si="5"/>
        <v>0</v>
      </c>
      <c r="N14" s="146">
        <f t="shared" si="5"/>
        <v>126000000</v>
      </c>
      <c r="O14" s="90">
        <f>SUM(O12:O13)</f>
        <v>0</v>
      </c>
      <c r="P14" s="90">
        <f>SUM(P12:P13)</f>
        <v>0</v>
      </c>
      <c r="Q14" s="90">
        <f t="shared" ref="Q14:Z14" si="6">SUM(Q12:Q13)</f>
        <v>0</v>
      </c>
      <c r="R14" s="90">
        <f>SUM(R12:R13)</f>
        <v>0</v>
      </c>
      <c r="S14" s="90">
        <f>SUM(S12:S13)</f>
        <v>21000000</v>
      </c>
      <c r="T14" s="90">
        <f>SUM(T12:T13)</f>
        <v>0</v>
      </c>
      <c r="U14" s="90">
        <f t="shared" si="6"/>
        <v>0</v>
      </c>
      <c r="V14" s="90">
        <f>SUM(V12:V13)</f>
        <v>21000000</v>
      </c>
      <c r="W14" s="88">
        <f>SUM(W12:W13)</f>
        <v>147000000</v>
      </c>
      <c r="X14" s="91">
        <f t="shared" si="6"/>
        <v>0</v>
      </c>
      <c r="Y14" s="91">
        <f t="shared" si="6"/>
        <v>0</v>
      </c>
      <c r="Z14" s="91">
        <f t="shared" si="6"/>
        <v>147000000</v>
      </c>
      <c r="AA14" s="155"/>
      <c r="AB14" s="155"/>
      <c r="AC14" s="155"/>
    </row>
    <row r="15" spans="1:29" ht="56.25" customHeight="1">
      <c r="A15" s="225"/>
      <c r="B15" s="246"/>
      <c r="C15" s="32" t="s">
        <v>121</v>
      </c>
      <c r="D15" s="32" t="s">
        <v>176</v>
      </c>
      <c r="E15" s="127" t="s">
        <v>161</v>
      </c>
      <c r="F15" s="128" t="s">
        <v>122</v>
      </c>
      <c r="G15" s="51" t="s">
        <v>179</v>
      </c>
      <c r="H15" s="66" t="s">
        <v>64</v>
      </c>
      <c r="I15" s="67" t="s">
        <v>65</v>
      </c>
      <c r="J15" s="101" t="s">
        <v>203</v>
      </c>
      <c r="K15" s="142">
        <v>155000000</v>
      </c>
      <c r="L15" s="143"/>
      <c r="M15" s="143"/>
      <c r="N15" s="144">
        <f>SUM(K15:M15)</f>
        <v>155000000</v>
      </c>
      <c r="O15" s="126">
        <v>0</v>
      </c>
      <c r="P15" s="27">
        <v>0</v>
      </c>
      <c r="Q15" s="27">
        <v>0</v>
      </c>
      <c r="R15" s="28">
        <f>+O15+P15+Q15</f>
        <v>0</v>
      </c>
      <c r="S15" s="29">
        <v>38000000</v>
      </c>
      <c r="T15" s="27">
        <v>0</v>
      </c>
      <c r="U15" s="27">
        <v>0</v>
      </c>
      <c r="V15" s="28">
        <f>+S15+T15+U15</f>
        <v>38000000</v>
      </c>
      <c r="W15" s="81">
        <f>SUM(K15-O15+S15)</f>
        <v>193000000</v>
      </c>
      <c r="X15" s="81">
        <f t="shared" ref="X15:X16" si="7">SUM(L15-P15+T15)</f>
        <v>0</v>
      </c>
      <c r="Y15" s="81">
        <f t="shared" ref="Y15:Y16" si="8">SUM(M15-Q15+U15)</f>
        <v>0</v>
      </c>
      <c r="Z15" s="83">
        <f>SUM(W15:Y15)</f>
        <v>193000000</v>
      </c>
      <c r="AB15" s="154">
        <v>193000000</v>
      </c>
    </row>
    <row r="16" spans="1:29" ht="56.25" customHeight="1">
      <c r="A16" s="225"/>
      <c r="B16" s="246"/>
      <c r="C16" s="32" t="s">
        <v>121</v>
      </c>
      <c r="D16" s="32" t="s">
        <v>176</v>
      </c>
      <c r="E16" s="127" t="s">
        <v>161</v>
      </c>
      <c r="F16" s="128" t="s">
        <v>122</v>
      </c>
      <c r="G16" s="51" t="s">
        <v>179</v>
      </c>
      <c r="H16" s="42" t="s">
        <v>69</v>
      </c>
      <c r="I16" s="33" t="s">
        <v>66</v>
      </c>
      <c r="J16" s="101" t="s">
        <v>203</v>
      </c>
      <c r="K16" s="142">
        <v>20000000</v>
      </c>
      <c r="L16" s="145"/>
      <c r="M16" s="145"/>
      <c r="N16" s="144">
        <f>SUM(K16:M16)</f>
        <v>20000000</v>
      </c>
      <c r="O16" s="29">
        <v>20000000</v>
      </c>
      <c r="P16" s="43">
        <v>0</v>
      </c>
      <c r="Q16" s="43">
        <v>0</v>
      </c>
      <c r="R16" s="44">
        <f t="shared" ref="R16" si="9">+O16+P16+Q16</f>
        <v>20000000</v>
      </c>
      <c r="S16" s="29">
        <v>0</v>
      </c>
      <c r="T16" s="43">
        <v>0</v>
      </c>
      <c r="U16" s="43">
        <v>0</v>
      </c>
      <c r="V16" s="44">
        <f t="shared" ref="V16" si="10">+S16+T16+U16</f>
        <v>0</v>
      </c>
      <c r="W16" s="81">
        <f>SUM(K16-O16+S16)</f>
        <v>0</v>
      </c>
      <c r="X16" s="81">
        <f t="shared" si="7"/>
        <v>0</v>
      </c>
      <c r="Y16" s="81">
        <f t="shared" si="8"/>
        <v>0</v>
      </c>
      <c r="Z16" s="83">
        <f>SUM(W16:Y16)</f>
        <v>0</v>
      </c>
    </row>
    <row r="17" spans="1:29" s="20" customFormat="1" ht="12" customHeight="1">
      <c r="A17" s="225"/>
      <c r="B17" s="246"/>
      <c r="C17" s="242" t="s">
        <v>180</v>
      </c>
      <c r="D17" s="242"/>
      <c r="E17" s="242"/>
      <c r="F17" s="242"/>
      <c r="G17" s="242"/>
      <c r="H17" s="242"/>
      <c r="I17" s="242"/>
      <c r="J17" s="242"/>
      <c r="K17" s="146">
        <f>SUM(K15:K16)</f>
        <v>175000000</v>
      </c>
      <c r="L17" s="146">
        <f t="shared" ref="L17:N17" si="11">SUM(L15:L16)</f>
        <v>0</v>
      </c>
      <c r="M17" s="146">
        <f t="shared" si="11"/>
        <v>0</v>
      </c>
      <c r="N17" s="146">
        <f t="shared" si="11"/>
        <v>175000000</v>
      </c>
      <c r="O17" s="90">
        <f>SUM(O15:O16)</f>
        <v>20000000</v>
      </c>
      <c r="P17" s="90">
        <f>SUM(P15:P16)</f>
        <v>0</v>
      </c>
      <c r="Q17" s="90">
        <f t="shared" ref="Q17" si="12">SUM(Q15:Q16)</f>
        <v>0</v>
      </c>
      <c r="R17" s="90">
        <f>SUM(R15:R16)</f>
        <v>20000000</v>
      </c>
      <c r="S17" s="90">
        <f>SUM(S15:S16)</f>
        <v>38000000</v>
      </c>
      <c r="T17" s="90">
        <f>SUM(T15:T16)</f>
        <v>0</v>
      </c>
      <c r="U17" s="90">
        <f t="shared" ref="U17" si="13">SUM(U15:U16)</f>
        <v>0</v>
      </c>
      <c r="V17" s="90">
        <f>SUM(V15:V16)</f>
        <v>38000000</v>
      </c>
      <c r="W17" s="88">
        <f>SUM(W15:W16)</f>
        <v>193000000</v>
      </c>
      <c r="X17" s="91">
        <f t="shared" ref="X17:Z17" si="14">SUM(X15:X16)</f>
        <v>0</v>
      </c>
      <c r="Y17" s="91">
        <f t="shared" si="14"/>
        <v>0</v>
      </c>
      <c r="Z17" s="91">
        <f t="shared" si="14"/>
        <v>193000000</v>
      </c>
      <c r="AA17" s="155"/>
      <c r="AB17" s="155"/>
      <c r="AC17" s="155"/>
    </row>
    <row r="18" spans="1:29" ht="56.25" customHeight="1">
      <c r="A18" s="225"/>
      <c r="B18" s="246"/>
      <c r="C18" s="32" t="s">
        <v>121</v>
      </c>
      <c r="D18" s="32" t="s">
        <v>176</v>
      </c>
      <c r="E18" s="127" t="s">
        <v>161</v>
      </c>
      <c r="F18" s="128" t="s">
        <v>122</v>
      </c>
      <c r="G18" s="51" t="s">
        <v>181</v>
      </c>
      <c r="H18" s="66" t="s">
        <v>64</v>
      </c>
      <c r="I18" s="67" t="s">
        <v>65</v>
      </c>
      <c r="J18" s="101" t="s">
        <v>204</v>
      </c>
      <c r="K18" s="142">
        <v>147000000</v>
      </c>
      <c r="L18" s="143"/>
      <c r="M18" s="143"/>
      <c r="N18" s="144">
        <f>SUM(K18:M18)</f>
        <v>147000000</v>
      </c>
      <c r="O18" s="126">
        <v>0</v>
      </c>
      <c r="P18" s="27">
        <v>0</v>
      </c>
      <c r="Q18" s="27">
        <v>0</v>
      </c>
      <c r="R18" s="28">
        <f>+O18+P18+Q18</f>
        <v>0</v>
      </c>
      <c r="S18" s="29">
        <v>46000000</v>
      </c>
      <c r="T18" s="27">
        <v>0</v>
      </c>
      <c r="U18" s="27">
        <v>0</v>
      </c>
      <c r="V18" s="28">
        <f>+S18+T18+U18</f>
        <v>46000000</v>
      </c>
      <c r="W18" s="81">
        <f>SUM(K18-O18+S18)</f>
        <v>193000000</v>
      </c>
      <c r="X18" s="81">
        <f t="shared" ref="X18:X19" si="15">SUM(L18-P18+T18)</f>
        <v>0</v>
      </c>
      <c r="Y18" s="81">
        <f t="shared" ref="Y18:Y19" si="16">SUM(M18-Q18+U18)</f>
        <v>0</v>
      </c>
      <c r="Z18" s="83">
        <f>SUM(W18:Y18)</f>
        <v>193000000</v>
      </c>
      <c r="AB18" s="154">
        <v>193000000</v>
      </c>
    </row>
    <row r="19" spans="1:29" ht="56.25" customHeight="1">
      <c r="A19" s="225"/>
      <c r="B19" s="246"/>
      <c r="C19" s="32" t="s">
        <v>121</v>
      </c>
      <c r="D19" s="32" t="s">
        <v>176</v>
      </c>
      <c r="E19" s="127" t="s">
        <v>161</v>
      </c>
      <c r="F19" s="128" t="s">
        <v>122</v>
      </c>
      <c r="G19" s="51" t="s">
        <v>181</v>
      </c>
      <c r="H19" s="42" t="s">
        <v>69</v>
      </c>
      <c r="I19" s="33" t="s">
        <v>66</v>
      </c>
      <c r="J19" s="101" t="s">
        <v>204</v>
      </c>
      <c r="K19" s="142">
        <v>28000000</v>
      </c>
      <c r="L19" s="145"/>
      <c r="M19" s="145"/>
      <c r="N19" s="144">
        <f>SUM(K19:M19)</f>
        <v>28000000</v>
      </c>
      <c r="O19" s="29">
        <v>28000000</v>
      </c>
      <c r="P19" s="43">
        <v>0</v>
      </c>
      <c r="Q19" s="43">
        <v>0</v>
      </c>
      <c r="R19" s="44">
        <f t="shared" ref="R19" si="17">+O19+P19+Q19</f>
        <v>28000000</v>
      </c>
      <c r="S19" s="29">
        <v>0</v>
      </c>
      <c r="T19" s="43">
        <v>0</v>
      </c>
      <c r="U19" s="43">
        <v>0</v>
      </c>
      <c r="V19" s="44">
        <f t="shared" ref="V19" si="18">+S19+T19+U19</f>
        <v>0</v>
      </c>
      <c r="W19" s="81">
        <f>SUM(K19-O19+S19)</f>
        <v>0</v>
      </c>
      <c r="X19" s="81">
        <f t="shared" si="15"/>
        <v>0</v>
      </c>
      <c r="Y19" s="81">
        <f t="shared" si="16"/>
        <v>0</v>
      </c>
      <c r="Z19" s="83">
        <f>SUM(W19:Y19)</f>
        <v>0</v>
      </c>
    </row>
    <row r="20" spans="1:29" s="20" customFormat="1" ht="12" customHeight="1">
      <c r="A20" s="225"/>
      <c r="B20" s="246"/>
      <c r="C20" s="242" t="s">
        <v>182</v>
      </c>
      <c r="D20" s="242"/>
      <c r="E20" s="242"/>
      <c r="F20" s="242"/>
      <c r="G20" s="242"/>
      <c r="H20" s="242"/>
      <c r="I20" s="242"/>
      <c r="J20" s="242"/>
      <c r="K20" s="146">
        <f>SUM(K18:K19)</f>
        <v>175000000</v>
      </c>
      <c r="L20" s="146">
        <f t="shared" ref="L20:N20" si="19">SUM(L18:L19)</f>
        <v>0</v>
      </c>
      <c r="M20" s="146">
        <f t="shared" si="19"/>
        <v>0</v>
      </c>
      <c r="N20" s="146">
        <f t="shared" si="19"/>
        <v>175000000</v>
      </c>
      <c r="O20" s="90">
        <f>SUM(O18:O19)</f>
        <v>28000000</v>
      </c>
      <c r="P20" s="90">
        <f>SUM(P18:P19)</f>
        <v>0</v>
      </c>
      <c r="Q20" s="90">
        <f t="shared" ref="Q20" si="20">SUM(Q18:Q19)</f>
        <v>0</v>
      </c>
      <c r="R20" s="90">
        <f>SUM(R18:R19)</f>
        <v>28000000</v>
      </c>
      <c r="S20" s="90">
        <f>SUM(S18:S19)</f>
        <v>46000000</v>
      </c>
      <c r="T20" s="90">
        <f>SUM(T18:T19)</f>
        <v>0</v>
      </c>
      <c r="U20" s="90">
        <f t="shared" ref="U20" si="21">SUM(U18:U19)</f>
        <v>0</v>
      </c>
      <c r="V20" s="90">
        <f>SUM(V18:V19)</f>
        <v>46000000</v>
      </c>
      <c r="W20" s="88">
        <f>SUM(W18:W19)</f>
        <v>193000000</v>
      </c>
      <c r="X20" s="91">
        <f t="shared" ref="X20:Z20" si="22">SUM(X18:X19)</f>
        <v>0</v>
      </c>
      <c r="Y20" s="91">
        <f t="shared" si="22"/>
        <v>0</v>
      </c>
      <c r="Z20" s="91">
        <f t="shared" si="22"/>
        <v>193000000</v>
      </c>
      <c r="AA20" s="155"/>
      <c r="AB20" s="155"/>
      <c r="AC20" s="155"/>
    </row>
    <row r="21" spans="1:29" ht="56.25" customHeight="1">
      <c r="A21" s="225"/>
      <c r="B21" s="246"/>
      <c r="C21" s="32" t="s">
        <v>121</v>
      </c>
      <c r="D21" s="32" t="s">
        <v>176</v>
      </c>
      <c r="E21" s="127" t="s">
        <v>161</v>
      </c>
      <c r="F21" s="128" t="s">
        <v>122</v>
      </c>
      <c r="G21" s="51" t="s">
        <v>183</v>
      </c>
      <c r="H21" s="66" t="s">
        <v>64</v>
      </c>
      <c r="I21" s="67" t="s">
        <v>65</v>
      </c>
      <c r="J21" s="101" t="s">
        <v>204</v>
      </c>
      <c r="K21" s="142">
        <v>147000000</v>
      </c>
      <c r="L21" s="143"/>
      <c r="M21" s="143"/>
      <c r="N21" s="144">
        <f>SUM(K21:M21)</f>
        <v>147000000</v>
      </c>
      <c r="O21" s="126">
        <v>0</v>
      </c>
      <c r="P21" s="27">
        <v>0</v>
      </c>
      <c r="Q21" s="27">
        <v>0</v>
      </c>
      <c r="R21" s="28">
        <f>+O21+P21+Q21</f>
        <v>0</v>
      </c>
      <c r="S21" s="29">
        <v>46000000</v>
      </c>
      <c r="T21" s="27">
        <v>0</v>
      </c>
      <c r="U21" s="27">
        <v>0</v>
      </c>
      <c r="V21" s="28">
        <f>+S21+T21+U21</f>
        <v>46000000</v>
      </c>
      <c r="W21" s="81">
        <f>SUM(K21-O21+S21)</f>
        <v>193000000</v>
      </c>
      <c r="X21" s="81">
        <f t="shared" ref="X21:X22" si="23">SUM(L21-P21+T21)</f>
        <v>0</v>
      </c>
      <c r="Y21" s="81">
        <f t="shared" ref="Y21:Y22" si="24">SUM(M21-Q21+U21)</f>
        <v>0</v>
      </c>
      <c r="Z21" s="83">
        <f>SUM(W21:Y21)</f>
        <v>193000000</v>
      </c>
      <c r="AB21" s="154">
        <v>193000000</v>
      </c>
    </row>
    <row r="22" spans="1:29" ht="56.25" customHeight="1">
      <c r="A22" s="225"/>
      <c r="B22" s="246"/>
      <c r="C22" s="32" t="s">
        <v>121</v>
      </c>
      <c r="D22" s="32" t="s">
        <v>176</v>
      </c>
      <c r="E22" s="127" t="s">
        <v>161</v>
      </c>
      <c r="F22" s="128" t="s">
        <v>122</v>
      </c>
      <c r="G22" s="51" t="s">
        <v>183</v>
      </c>
      <c r="H22" s="42" t="s">
        <v>69</v>
      </c>
      <c r="I22" s="33" t="s">
        <v>66</v>
      </c>
      <c r="J22" s="101" t="s">
        <v>204</v>
      </c>
      <c r="K22" s="142">
        <v>40000000</v>
      </c>
      <c r="L22" s="145"/>
      <c r="M22" s="145"/>
      <c r="N22" s="144">
        <f>SUM(K22:M22)</f>
        <v>40000000</v>
      </c>
      <c r="O22" s="29">
        <v>40000000</v>
      </c>
      <c r="P22" s="43">
        <v>0</v>
      </c>
      <c r="Q22" s="43">
        <v>0</v>
      </c>
      <c r="R22" s="44">
        <f t="shared" ref="R22" si="25">+O22+P22+Q22</f>
        <v>40000000</v>
      </c>
      <c r="S22" s="29">
        <v>0</v>
      </c>
      <c r="T22" s="43">
        <v>0</v>
      </c>
      <c r="U22" s="43">
        <v>0</v>
      </c>
      <c r="V22" s="44">
        <f t="shared" ref="V22" si="26">+S22+T22+U22</f>
        <v>0</v>
      </c>
      <c r="W22" s="81">
        <f>SUM(K22-O22+S22)</f>
        <v>0</v>
      </c>
      <c r="X22" s="81">
        <f t="shared" si="23"/>
        <v>0</v>
      </c>
      <c r="Y22" s="81">
        <f t="shared" si="24"/>
        <v>0</v>
      </c>
      <c r="Z22" s="83">
        <f>SUM(W22:Y22)</f>
        <v>0</v>
      </c>
    </row>
    <row r="23" spans="1:29" s="20" customFormat="1" ht="12" customHeight="1">
      <c r="A23" s="225"/>
      <c r="B23" s="246"/>
      <c r="C23" s="242" t="s">
        <v>184</v>
      </c>
      <c r="D23" s="242"/>
      <c r="E23" s="242"/>
      <c r="F23" s="242"/>
      <c r="G23" s="242"/>
      <c r="H23" s="242"/>
      <c r="I23" s="242"/>
      <c r="J23" s="242"/>
      <c r="K23" s="146">
        <f>SUM(K21:K22)</f>
        <v>187000000</v>
      </c>
      <c r="L23" s="146">
        <f t="shared" ref="L23:N23" si="27">SUM(L21:L22)</f>
        <v>0</v>
      </c>
      <c r="M23" s="146">
        <f t="shared" si="27"/>
        <v>0</v>
      </c>
      <c r="N23" s="146">
        <f t="shared" si="27"/>
        <v>187000000</v>
      </c>
      <c r="O23" s="90">
        <f>SUM(O21:O22)</f>
        <v>40000000</v>
      </c>
      <c r="P23" s="90">
        <f>SUM(P21:P22)</f>
        <v>0</v>
      </c>
      <c r="Q23" s="90">
        <f t="shared" ref="Q23" si="28">SUM(Q21:Q22)</f>
        <v>0</v>
      </c>
      <c r="R23" s="90">
        <f>SUM(R21:R22)</f>
        <v>40000000</v>
      </c>
      <c r="S23" s="90">
        <f>SUM(S21:S22)</f>
        <v>46000000</v>
      </c>
      <c r="T23" s="90">
        <f>SUM(T21:T22)</f>
        <v>0</v>
      </c>
      <c r="U23" s="90">
        <f t="shared" ref="U23" si="29">SUM(U21:U22)</f>
        <v>0</v>
      </c>
      <c r="V23" s="90">
        <f>SUM(V21:V22)</f>
        <v>46000000</v>
      </c>
      <c r="W23" s="88">
        <f>SUM(W21:W22)</f>
        <v>193000000</v>
      </c>
      <c r="X23" s="91">
        <f t="shared" ref="X23:Z23" si="30">SUM(X21:X22)</f>
        <v>0</v>
      </c>
      <c r="Y23" s="91">
        <f t="shared" si="30"/>
        <v>0</v>
      </c>
      <c r="Z23" s="91">
        <f t="shared" si="30"/>
        <v>193000000</v>
      </c>
      <c r="AA23" s="155"/>
      <c r="AB23" s="155"/>
      <c r="AC23" s="155"/>
    </row>
    <row r="24" spans="1:29" ht="56.25" customHeight="1">
      <c r="A24" s="225"/>
      <c r="B24" s="246"/>
      <c r="C24" s="32" t="s">
        <v>121</v>
      </c>
      <c r="D24" s="32" t="s">
        <v>176</v>
      </c>
      <c r="E24" s="127" t="s">
        <v>161</v>
      </c>
      <c r="F24" s="128" t="s">
        <v>122</v>
      </c>
      <c r="G24" s="51" t="s">
        <v>185</v>
      </c>
      <c r="H24" s="66" t="s">
        <v>64</v>
      </c>
      <c r="I24" s="67" t="s">
        <v>65</v>
      </c>
      <c r="J24" s="101" t="s">
        <v>203</v>
      </c>
      <c r="K24" s="142">
        <v>147000000</v>
      </c>
      <c r="L24" s="143"/>
      <c r="M24" s="143"/>
      <c r="N24" s="144">
        <f>SUM(K24:M24)</f>
        <v>147000000</v>
      </c>
      <c r="O24" s="126">
        <v>0</v>
      </c>
      <c r="P24" s="27">
        <v>0</v>
      </c>
      <c r="Q24" s="27">
        <v>0</v>
      </c>
      <c r="R24" s="28">
        <f>+O24+P24+Q24</f>
        <v>0</v>
      </c>
      <c r="S24" s="29">
        <v>46000000</v>
      </c>
      <c r="T24" s="27">
        <v>0</v>
      </c>
      <c r="U24" s="27">
        <v>0</v>
      </c>
      <c r="V24" s="28">
        <f>+S24+T24+U24</f>
        <v>46000000</v>
      </c>
      <c r="W24" s="81">
        <f>SUM(K24-O24+S24)</f>
        <v>193000000</v>
      </c>
      <c r="X24" s="81">
        <f t="shared" ref="X24:X25" si="31">SUM(L24-P24+T24)</f>
        <v>0</v>
      </c>
      <c r="Y24" s="81">
        <f t="shared" ref="Y24:Y25" si="32">SUM(M24-Q24+U24)</f>
        <v>0</v>
      </c>
      <c r="Z24" s="83">
        <f>SUM(W24:Y24)</f>
        <v>193000000</v>
      </c>
      <c r="AB24" s="154">
        <v>193000000</v>
      </c>
    </row>
    <row r="25" spans="1:29" ht="56.25" customHeight="1">
      <c r="A25" s="225"/>
      <c r="B25" s="246"/>
      <c r="C25" s="32" t="s">
        <v>121</v>
      </c>
      <c r="D25" s="32" t="s">
        <v>176</v>
      </c>
      <c r="E25" s="127" t="s">
        <v>161</v>
      </c>
      <c r="F25" s="128" t="s">
        <v>122</v>
      </c>
      <c r="G25" s="51" t="s">
        <v>185</v>
      </c>
      <c r="H25" s="42" t="s">
        <v>69</v>
      </c>
      <c r="I25" s="33" t="s">
        <v>66</v>
      </c>
      <c r="J25" s="101" t="s">
        <v>203</v>
      </c>
      <c r="K25" s="142">
        <v>28000000</v>
      </c>
      <c r="L25" s="145"/>
      <c r="M25" s="145"/>
      <c r="N25" s="144">
        <f>SUM(K25:M25)</f>
        <v>28000000</v>
      </c>
      <c r="O25" s="29">
        <v>28000000</v>
      </c>
      <c r="P25" s="43">
        <v>0</v>
      </c>
      <c r="Q25" s="43">
        <v>0</v>
      </c>
      <c r="R25" s="44">
        <f t="shared" ref="R25" si="33">+O25+P25+Q25</f>
        <v>28000000</v>
      </c>
      <c r="S25" s="29">
        <v>0</v>
      </c>
      <c r="T25" s="43">
        <v>0</v>
      </c>
      <c r="U25" s="43">
        <v>0</v>
      </c>
      <c r="V25" s="44">
        <f t="shared" ref="V25" si="34">+S25+T25+U25</f>
        <v>0</v>
      </c>
      <c r="W25" s="81">
        <f>SUM(K25-O25+S25)</f>
        <v>0</v>
      </c>
      <c r="X25" s="81">
        <f t="shared" si="31"/>
        <v>0</v>
      </c>
      <c r="Y25" s="81">
        <f t="shared" si="32"/>
        <v>0</v>
      </c>
      <c r="Z25" s="83">
        <f>SUM(W25:Y25)</f>
        <v>0</v>
      </c>
    </row>
    <row r="26" spans="1:29" s="20" customFormat="1" ht="12" customHeight="1">
      <c r="A26" s="225"/>
      <c r="B26" s="246"/>
      <c r="C26" s="242" t="s">
        <v>186</v>
      </c>
      <c r="D26" s="242"/>
      <c r="E26" s="242"/>
      <c r="F26" s="242"/>
      <c r="G26" s="242"/>
      <c r="H26" s="242"/>
      <c r="I26" s="242"/>
      <c r="J26" s="242"/>
      <c r="K26" s="146">
        <f>SUM(K24:K25)</f>
        <v>175000000</v>
      </c>
      <c r="L26" s="146">
        <f t="shared" ref="L26:N26" si="35">SUM(L24:L25)</f>
        <v>0</v>
      </c>
      <c r="M26" s="146">
        <f t="shared" si="35"/>
        <v>0</v>
      </c>
      <c r="N26" s="146">
        <f t="shared" si="35"/>
        <v>175000000</v>
      </c>
      <c r="O26" s="90">
        <f>SUM(O24:O25)</f>
        <v>28000000</v>
      </c>
      <c r="P26" s="90">
        <f>SUM(P24:P25)</f>
        <v>0</v>
      </c>
      <c r="Q26" s="90">
        <f t="shared" ref="Q26" si="36">SUM(Q24:Q25)</f>
        <v>0</v>
      </c>
      <c r="R26" s="90">
        <f>SUM(R24:R25)</f>
        <v>28000000</v>
      </c>
      <c r="S26" s="90">
        <f>SUM(S24:S25)</f>
        <v>46000000</v>
      </c>
      <c r="T26" s="90">
        <f>SUM(T24:T25)</f>
        <v>0</v>
      </c>
      <c r="U26" s="90">
        <f t="shared" ref="U26" si="37">SUM(U24:U25)</f>
        <v>0</v>
      </c>
      <c r="V26" s="90">
        <f>SUM(V24:V25)</f>
        <v>46000000</v>
      </c>
      <c r="W26" s="88">
        <f>SUM(W24:W25)</f>
        <v>193000000</v>
      </c>
      <c r="X26" s="91">
        <f t="shared" ref="X26:Z26" si="38">SUM(X24:X25)</f>
        <v>0</v>
      </c>
      <c r="Y26" s="91">
        <f t="shared" si="38"/>
        <v>0</v>
      </c>
      <c r="Z26" s="91">
        <f t="shared" si="38"/>
        <v>193000000</v>
      </c>
      <c r="AA26" s="155"/>
      <c r="AB26" s="155"/>
      <c r="AC26" s="155"/>
    </row>
    <row r="27" spans="1:29" ht="56.25" customHeight="1">
      <c r="A27" s="225"/>
      <c r="B27" s="246"/>
      <c r="C27" s="32" t="s">
        <v>121</v>
      </c>
      <c r="D27" s="32" t="s">
        <v>176</v>
      </c>
      <c r="E27" s="127" t="s">
        <v>161</v>
      </c>
      <c r="F27" s="128" t="s">
        <v>122</v>
      </c>
      <c r="G27" s="51" t="s">
        <v>187</v>
      </c>
      <c r="H27" s="66" t="s">
        <v>64</v>
      </c>
      <c r="I27" s="67" t="s">
        <v>65</v>
      </c>
      <c r="J27" s="101" t="s">
        <v>205</v>
      </c>
      <c r="K27" s="142">
        <v>147000000</v>
      </c>
      <c r="L27" s="143"/>
      <c r="M27" s="143"/>
      <c r="N27" s="144">
        <f>SUM(K27:M27)</f>
        <v>147000000</v>
      </c>
      <c r="O27" s="126">
        <v>0</v>
      </c>
      <c r="P27" s="27">
        <v>0</v>
      </c>
      <c r="Q27" s="27">
        <v>0</v>
      </c>
      <c r="R27" s="28">
        <f>+O27+P27+Q27</f>
        <v>0</v>
      </c>
      <c r="S27" s="29">
        <v>171000000</v>
      </c>
      <c r="T27" s="27">
        <v>0</v>
      </c>
      <c r="U27" s="27">
        <v>0</v>
      </c>
      <c r="V27" s="28">
        <f>+S27+T27+U27</f>
        <v>171000000</v>
      </c>
      <c r="W27" s="81">
        <f>SUM(K27-O27+S27)</f>
        <v>318000000</v>
      </c>
      <c r="X27" s="81">
        <f t="shared" ref="X27:X28" si="39">SUM(L27-P27+T27)</f>
        <v>0</v>
      </c>
      <c r="Y27" s="81">
        <f t="shared" ref="Y27:Y28" si="40">SUM(M27-Q27+U27)</f>
        <v>0</v>
      </c>
      <c r="Z27" s="83">
        <f>SUM(W27:Y27)</f>
        <v>318000000</v>
      </c>
      <c r="AB27" s="154">
        <v>318000000</v>
      </c>
    </row>
    <row r="28" spans="1:29" ht="56.25" customHeight="1">
      <c r="A28" s="225"/>
      <c r="B28" s="246"/>
      <c r="C28" s="32" t="s">
        <v>121</v>
      </c>
      <c r="D28" s="32" t="s">
        <v>176</v>
      </c>
      <c r="E28" s="127" t="s">
        <v>161</v>
      </c>
      <c r="F28" s="128" t="s">
        <v>122</v>
      </c>
      <c r="G28" s="51" t="s">
        <v>187</v>
      </c>
      <c r="H28" s="42" t="s">
        <v>69</v>
      </c>
      <c r="I28" s="33" t="s">
        <v>66</v>
      </c>
      <c r="J28" s="101" t="s">
        <v>205</v>
      </c>
      <c r="K28" s="142">
        <v>28000000</v>
      </c>
      <c r="L28" s="145"/>
      <c r="M28" s="145"/>
      <c r="N28" s="144">
        <f>SUM(K28:M28)</f>
        <v>28000000</v>
      </c>
      <c r="O28" s="29">
        <v>28000000</v>
      </c>
      <c r="P28" s="43">
        <v>0</v>
      </c>
      <c r="Q28" s="43">
        <v>0</v>
      </c>
      <c r="R28" s="44">
        <f t="shared" ref="R28" si="41">+O28+P28+Q28</f>
        <v>28000000</v>
      </c>
      <c r="S28" s="29">
        <v>0</v>
      </c>
      <c r="T28" s="43">
        <v>0</v>
      </c>
      <c r="U28" s="43">
        <v>0</v>
      </c>
      <c r="V28" s="44">
        <f t="shared" ref="V28" si="42">+S28+T28+U28</f>
        <v>0</v>
      </c>
      <c r="W28" s="81">
        <f>SUM(K28-O28+S28)</f>
        <v>0</v>
      </c>
      <c r="X28" s="81">
        <f t="shared" si="39"/>
        <v>0</v>
      </c>
      <c r="Y28" s="81">
        <f t="shared" si="40"/>
        <v>0</v>
      </c>
      <c r="Z28" s="83">
        <f>SUM(W28:Y28)</f>
        <v>0</v>
      </c>
    </row>
    <row r="29" spans="1:29" s="20" customFormat="1" ht="12" customHeight="1">
      <c r="A29" s="225"/>
      <c r="B29" s="246"/>
      <c r="C29" s="242" t="s">
        <v>188</v>
      </c>
      <c r="D29" s="242"/>
      <c r="E29" s="242"/>
      <c r="F29" s="242"/>
      <c r="G29" s="242"/>
      <c r="H29" s="242"/>
      <c r="I29" s="242"/>
      <c r="J29" s="242"/>
      <c r="K29" s="146">
        <f>SUM(K27:K28)</f>
        <v>175000000</v>
      </c>
      <c r="L29" s="146">
        <f t="shared" ref="L29:N29" si="43">SUM(L27:L28)</f>
        <v>0</v>
      </c>
      <c r="M29" s="146">
        <f t="shared" si="43"/>
        <v>0</v>
      </c>
      <c r="N29" s="146">
        <f t="shared" si="43"/>
        <v>175000000</v>
      </c>
      <c r="O29" s="90">
        <f>SUM(O27:O28)</f>
        <v>28000000</v>
      </c>
      <c r="P29" s="90">
        <f>SUM(P27:P28)</f>
        <v>0</v>
      </c>
      <c r="Q29" s="90">
        <f t="shared" ref="Q29" si="44">SUM(Q27:Q28)</f>
        <v>0</v>
      </c>
      <c r="R29" s="90">
        <f>SUM(R27:R28)</f>
        <v>28000000</v>
      </c>
      <c r="S29" s="90">
        <f>SUM(S27:S28)</f>
        <v>171000000</v>
      </c>
      <c r="T29" s="90">
        <f>SUM(T27:T28)</f>
        <v>0</v>
      </c>
      <c r="U29" s="90">
        <f t="shared" ref="U29" si="45">SUM(U27:U28)</f>
        <v>0</v>
      </c>
      <c r="V29" s="90">
        <f>SUM(V27:V28)</f>
        <v>171000000</v>
      </c>
      <c r="W29" s="88">
        <f>SUM(W27:W28)</f>
        <v>318000000</v>
      </c>
      <c r="X29" s="91">
        <f t="shared" ref="X29:Z29" si="46">SUM(X27:X28)</f>
        <v>0</v>
      </c>
      <c r="Y29" s="91">
        <f t="shared" si="46"/>
        <v>0</v>
      </c>
      <c r="Z29" s="91">
        <f t="shared" si="46"/>
        <v>318000000</v>
      </c>
      <c r="AA29" s="155"/>
      <c r="AB29" s="155"/>
      <c r="AC29" s="155"/>
    </row>
    <row r="30" spans="1:29" ht="56.25" customHeight="1">
      <c r="A30" s="225"/>
      <c r="B30" s="246"/>
      <c r="C30" s="32" t="s">
        <v>121</v>
      </c>
      <c r="D30" s="32" t="s">
        <v>176</v>
      </c>
      <c r="E30" s="127" t="s">
        <v>161</v>
      </c>
      <c r="F30" s="128" t="s">
        <v>122</v>
      </c>
      <c r="G30" s="51" t="s">
        <v>189</v>
      </c>
      <c r="H30" s="66" t="s">
        <v>64</v>
      </c>
      <c r="I30" s="67" t="s">
        <v>65</v>
      </c>
      <c r="J30" s="101" t="s">
        <v>202</v>
      </c>
      <c r="K30" s="142">
        <v>147000000</v>
      </c>
      <c r="L30" s="143"/>
      <c r="M30" s="143"/>
      <c r="N30" s="144">
        <f>SUM(K30:M30)</f>
        <v>147000000</v>
      </c>
      <c r="O30" s="126">
        <v>0</v>
      </c>
      <c r="P30" s="27">
        <v>0</v>
      </c>
      <c r="Q30" s="27">
        <v>0</v>
      </c>
      <c r="R30" s="28">
        <f>+O30+P30+Q30</f>
        <v>0</v>
      </c>
      <c r="S30" s="29">
        <v>46000000</v>
      </c>
      <c r="T30" s="27">
        <v>0</v>
      </c>
      <c r="U30" s="27">
        <v>0</v>
      </c>
      <c r="V30" s="28">
        <f>+S30+T30+U30</f>
        <v>46000000</v>
      </c>
      <c r="W30" s="81">
        <f>SUM(K30-O30+S30)</f>
        <v>193000000</v>
      </c>
      <c r="X30" s="81">
        <f t="shared" ref="X30:X31" si="47">SUM(L30-P30+T30)</f>
        <v>0</v>
      </c>
      <c r="Y30" s="81">
        <f t="shared" ref="Y30:Y31" si="48">SUM(M30-Q30+U30)</f>
        <v>0</v>
      </c>
      <c r="Z30" s="83">
        <f>SUM(W30:Y30)</f>
        <v>193000000</v>
      </c>
      <c r="AB30" s="154">
        <v>193000000</v>
      </c>
    </row>
    <row r="31" spans="1:29" ht="56.25" customHeight="1">
      <c r="A31" s="225"/>
      <c r="B31" s="246"/>
      <c r="C31" s="32" t="s">
        <v>121</v>
      </c>
      <c r="D31" s="32" t="s">
        <v>176</v>
      </c>
      <c r="E31" s="127" t="s">
        <v>161</v>
      </c>
      <c r="F31" s="128" t="s">
        <v>122</v>
      </c>
      <c r="G31" s="51" t="s">
        <v>189</v>
      </c>
      <c r="H31" s="42" t="s">
        <v>69</v>
      </c>
      <c r="I31" s="33" t="s">
        <v>66</v>
      </c>
      <c r="J31" s="101" t="s">
        <v>202</v>
      </c>
      <c r="K31" s="142">
        <v>40000000</v>
      </c>
      <c r="L31" s="145"/>
      <c r="M31" s="145"/>
      <c r="N31" s="144">
        <f>SUM(K31:M31)</f>
        <v>40000000</v>
      </c>
      <c r="O31" s="29">
        <v>40000000</v>
      </c>
      <c r="P31" s="43">
        <v>0</v>
      </c>
      <c r="Q31" s="43">
        <v>0</v>
      </c>
      <c r="R31" s="44">
        <f t="shared" ref="R31" si="49">+O31+P31+Q31</f>
        <v>40000000</v>
      </c>
      <c r="S31" s="29">
        <v>0</v>
      </c>
      <c r="T31" s="43">
        <v>0</v>
      </c>
      <c r="U31" s="43">
        <v>0</v>
      </c>
      <c r="V31" s="44">
        <f t="shared" ref="V31" si="50">+S31+T31+U31</f>
        <v>0</v>
      </c>
      <c r="W31" s="81">
        <f>SUM(K31-O31+S31)</f>
        <v>0</v>
      </c>
      <c r="X31" s="81">
        <f t="shared" si="47"/>
        <v>0</v>
      </c>
      <c r="Y31" s="81">
        <f t="shared" si="48"/>
        <v>0</v>
      </c>
      <c r="Z31" s="83">
        <f>SUM(W31:Y31)</f>
        <v>0</v>
      </c>
    </row>
    <row r="32" spans="1:29" s="20" customFormat="1" ht="12" customHeight="1">
      <c r="A32" s="225"/>
      <c r="B32" s="246"/>
      <c r="C32" s="242" t="s">
        <v>190</v>
      </c>
      <c r="D32" s="242"/>
      <c r="E32" s="242"/>
      <c r="F32" s="242"/>
      <c r="G32" s="242"/>
      <c r="H32" s="242"/>
      <c r="I32" s="242"/>
      <c r="J32" s="242"/>
      <c r="K32" s="91">
        <f>SUM(K30:K31)</f>
        <v>187000000</v>
      </c>
      <c r="L32" s="91">
        <f t="shared" ref="L32:N32" si="51">SUM(L30:L31)</f>
        <v>0</v>
      </c>
      <c r="M32" s="91">
        <f t="shared" si="51"/>
        <v>0</v>
      </c>
      <c r="N32" s="91">
        <f t="shared" si="51"/>
        <v>187000000</v>
      </c>
      <c r="O32" s="90">
        <f>SUM(O30:O31)</f>
        <v>40000000</v>
      </c>
      <c r="P32" s="90">
        <f>SUM(P30:P31)</f>
        <v>0</v>
      </c>
      <c r="Q32" s="90">
        <f t="shared" ref="Q32" si="52">SUM(Q30:Q31)</f>
        <v>0</v>
      </c>
      <c r="R32" s="90">
        <f>SUM(R30:R31)</f>
        <v>40000000</v>
      </c>
      <c r="S32" s="90">
        <f>SUM(S30:S31)</f>
        <v>46000000</v>
      </c>
      <c r="T32" s="90">
        <f>SUM(T30:T31)</f>
        <v>0</v>
      </c>
      <c r="U32" s="90">
        <f t="shared" ref="U32" si="53">SUM(U30:U31)</f>
        <v>0</v>
      </c>
      <c r="V32" s="90">
        <f>SUM(V30:V31)</f>
        <v>46000000</v>
      </c>
      <c r="W32" s="88">
        <f>SUM(W30:W31)</f>
        <v>193000000</v>
      </c>
      <c r="X32" s="91">
        <f t="shared" ref="X32:Z32" si="54">SUM(X30:X31)</f>
        <v>0</v>
      </c>
      <c r="Y32" s="91">
        <f t="shared" si="54"/>
        <v>0</v>
      </c>
      <c r="Z32" s="91">
        <f t="shared" si="54"/>
        <v>193000000</v>
      </c>
      <c r="AA32" s="155"/>
      <c r="AB32" s="155"/>
      <c r="AC32" s="155"/>
    </row>
    <row r="33" spans="1:29" s="22" customFormat="1" ht="24.95" customHeight="1">
      <c r="A33" s="225"/>
      <c r="B33" s="246"/>
      <c r="C33" s="243" t="s">
        <v>124</v>
      </c>
      <c r="D33" s="243"/>
      <c r="E33" s="243"/>
      <c r="F33" s="243"/>
      <c r="G33" s="243"/>
      <c r="H33" s="243"/>
      <c r="I33" s="243"/>
      <c r="J33" s="243"/>
      <c r="K33" s="94">
        <f>K14+K17+K20+K23+K26+K29+K32</f>
        <v>1200000000</v>
      </c>
      <c r="L33" s="94">
        <f t="shared" ref="L33:Z33" si="55">L14+L17+L20+L23+L26+L29+L32</f>
        <v>0</v>
      </c>
      <c r="M33" s="94">
        <f t="shared" si="55"/>
        <v>0</v>
      </c>
      <c r="N33" s="94">
        <f t="shared" si="55"/>
        <v>1200000000</v>
      </c>
      <c r="O33" s="94">
        <f t="shared" si="55"/>
        <v>184000000</v>
      </c>
      <c r="P33" s="94">
        <f t="shared" si="55"/>
        <v>0</v>
      </c>
      <c r="Q33" s="94">
        <f t="shared" si="55"/>
        <v>0</v>
      </c>
      <c r="R33" s="94">
        <f t="shared" si="55"/>
        <v>184000000</v>
      </c>
      <c r="S33" s="94">
        <f t="shared" si="55"/>
        <v>414000000</v>
      </c>
      <c r="T33" s="94">
        <f t="shared" si="55"/>
        <v>0</v>
      </c>
      <c r="U33" s="94">
        <f t="shared" si="55"/>
        <v>0</v>
      </c>
      <c r="V33" s="94">
        <f t="shared" si="55"/>
        <v>414000000</v>
      </c>
      <c r="W33" s="94">
        <f t="shared" si="55"/>
        <v>1430000000</v>
      </c>
      <c r="X33" s="94">
        <f t="shared" si="55"/>
        <v>0</v>
      </c>
      <c r="Y33" s="94">
        <f t="shared" si="55"/>
        <v>0</v>
      </c>
      <c r="Z33" s="94">
        <f t="shared" si="55"/>
        <v>1430000000</v>
      </c>
      <c r="AA33" s="156"/>
      <c r="AB33" s="156"/>
      <c r="AC33" s="156"/>
    </row>
    <row r="34" spans="1:29" ht="56.25" customHeight="1">
      <c r="A34" s="225"/>
      <c r="B34" s="246"/>
      <c r="C34" s="32" t="s">
        <v>125</v>
      </c>
      <c r="D34" s="32" t="s">
        <v>125</v>
      </c>
      <c r="E34" s="127" t="s">
        <v>162</v>
      </c>
      <c r="F34" s="128" t="s">
        <v>126</v>
      </c>
      <c r="G34" s="38" t="s">
        <v>199</v>
      </c>
      <c r="H34" s="66" t="s">
        <v>64</v>
      </c>
      <c r="I34" s="67" t="s">
        <v>65</v>
      </c>
      <c r="J34" s="78"/>
      <c r="K34" s="107">
        <v>0</v>
      </c>
      <c r="L34" s="82"/>
      <c r="M34" s="82"/>
      <c r="N34" s="83">
        <f>SUM(K34:M34)</f>
        <v>0</v>
      </c>
      <c r="O34" s="29">
        <v>0</v>
      </c>
      <c r="P34" s="27"/>
      <c r="Q34" s="27"/>
      <c r="R34" s="28">
        <f>+O34+P34+Q34</f>
        <v>0</v>
      </c>
      <c r="S34" s="29"/>
      <c r="T34" s="27">
        <v>0</v>
      </c>
      <c r="U34" s="27"/>
      <c r="V34" s="28">
        <f t="shared" ref="V34:V35" si="56">+S34+T34+U34</f>
        <v>0</v>
      </c>
      <c r="W34" s="82">
        <f t="shared" ref="W34:Y36" si="57">SUM(K34-O34+S34)</f>
        <v>0</v>
      </c>
      <c r="X34" s="82">
        <f t="shared" si="57"/>
        <v>0</v>
      </c>
      <c r="Y34" s="82">
        <f t="shared" si="57"/>
        <v>0</v>
      </c>
      <c r="Z34" s="84">
        <f>W34+X34+Y34</f>
        <v>0</v>
      </c>
    </row>
    <row r="35" spans="1:29" ht="56.25" customHeight="1">
      <c r="A35" s="225"/>
      <c r="B35" s="246"/>
      <c r="C35" s="32" t="s">
        <v>125</v>
      </c>
      <c r="D35" s="32" t="s">
        <v>125</v>
      </c>
      <c r="E35" s="127" t="s">
        <v>162</v>
      </c>
      <c r="F35" s="128" t="s">
        <v>126</v>
      </c>
      <c r="G35" s="38" t="s">
        <v>199</v>
      </c>
      <c r="H35" s="42" t="s">
        <v>69</v>
      </c>
      <c r="I35" s="33" t="s">
        <v>66</v>
      </c>
      <c r="J35" s="78" t="s">
        <v>206</v>
      </c>
      <c r="K35" s="113">
        <v>137600000</v>
      </c>
      <c r="L35" s="82"/>
      <c r="M35" s="82"/>
      <c r="N35" s="83">
        <f>SUM(K35:M35)</f>
        <v>137600000</v>
      </c>
      <c r="O35" s="28">
        <v>26600000</v>
      </c>
      <c r="P35" s="27"/>
      <c r="Q35" s="27"/>
      <c r="R35" s="28">
        <f>+O35+P35+Q35</f>
        <v>26600000</v>
      </c>
      <c r="S35" s="29"/>
      <c r="T35" s="27">
        <v>0</v>
      </c>
      <c r="U35" s="27"/>
      <c r="V35" s="28">
        <f t="shared" si="56"/>
        <v>0</v>
      </c>
      <c r="W35" s="82">
        <f t="shared" si="57"/>
        <v>111000000</v>
      </c>
      <c r="X35" s="82">
        <f t="shared" si="57"/>
        <v>0</v>
      </c>
      <c r="Y35" s="82">
        <f t="shared" si="57"/>
        <v>0</v>
      </c>
      <c r="Z35" s="84">
        <f>W35+X35+Y35</f>
        <v>111000000</v>
      </c>
      <c r="AB35" s="154">
        <v>111000000</v>
      </c>
    </row>
    <row r="36" spans="1:29" ht="56.25" customHeight="1">
      <c r="A36" s="225"/>
      <c r="B36" s="246"/>
      <c r="C36" s="32" t="s">
        <v>125</v>
      </c>
      <c r="D36" s="32" t="s">
        <v>125</v>
      </c>
      <c r="E36" s="127" t="s">
        <v>162</v>
      </c>
      <c r="F36" s="128" t="s">
        <v>126</v>
      </c>
      <c r="G36" s="38" t="s">
        <v>199</v>
      </c>
      <c r="H36" s="42" t="s">
        <v>134</v>
      </c>
      <c r="I36" s="33" t="s">
        <v>68</v>
      </c>
      <c r="J36" s="141"/>
      <c r="K36" s="107">
        <v>0</v>
      </c>
      <c r="L36" s="82"/>
      <c r="M36" s="82"/>
      <c r="N36" s="83">
        <f>SUM(K36:M36)</f>
        <v>0</v>
      </c>
      <c r="O36" s="29">
        <v>0</v>
      </c>
      <c r="P36" s="27"/>
      <c r="Q36" s="27"/>
      <c r="R36" s="28">
        <f>+O36+P36+Q36</f>
        <v>0</v>
      </c>
      <c r="S36" s="29"/>
      <c r="T36" s="27"/>
      <c r="U36" s="27"/>
      <c r="V36" s="28"/>
      <c r="W36" s="82">
        <f t="shared" si="57"/>
        <v>0</v>
      </c>
      <c r="X36" s="82">
        <f t="shared" si="57"/>
        <v>0</v>
      </c>
      <c r="Y36" s="82">
        <f t="shared" si="57"/>
        <v>0</v>
      </c>
      <c r="Z36" s="84">
        <f>W36+X36+Y36</f>
        <v>0</v>
      </c>
    </row>
    <row r="37" spans="1:29" s="21" customFormat="1" ht="12" customHeight="1">
      <c r="A37" s="225"/>
      <c r="B37" s="246"/>
      <c r="C37" s="242" t="s">
        <v>129</v>
      </c>
      <c r="D37" s="242"/>
      <c r="E37" s="242"/>
      <c r="F37" s="242"/>
      <c r="G37" s="242"/>
      <c r="H37" s="242"/>
      <c r="I37" s="242"/>
      <c r="J37" s="242"/>
      <c r="K37" s="91">
        <f>SUM(K34:K36)</f>
        <v>137600000</v>
      </c>
      <c r="L37" s="91">
        <f t="shared" ref="L37:N37" si="58">SUM(L34:L36)</f>
        <v>0</v>
      </c>
      <c r="M37" s="91">
        <f t="shared" si="58"/>
        <v>0</v>
      </c>
      <c r="N37" s="91">
        <f t="shared" si="58"/>
        <v>137600000</v>
      </c>
      <c r="O37" s="90">
        <f>SUM(O34:O36)</f>
        <v>26600000</v>
      </c>
      <c r="P37" s="90">
        <f t="shared" ref="P37:V37" si="59">SUM(P34:P36)</f>
        <v>0</v>
      </c>
      <c r="Q37" s="90">
        <f t="shared" si="59"/>
        <v>0</v>
      </c>
      <c r="R37" s="90">
        <f t="shared" si="59"/>
        <v>26600000</v>
      </c>
      <c r="S37" s="90">
        <f t="shared" si="59"/>
        <v>0</v>
      </c>
      <c r="T37" s="90">
        <f t="shared" si="59"/>
        <v>0</v>
      </c>
      <c r="U37" s="90">
        <f t="shared" si="59"/>
        <v>0</v>
      </c>
      <c r="V37" s="90">
        <f t="shared" si="59"/>
        <v>0</v>
      </c>
      <c r="W37" s="91">
        <f>SUM(W34:W36)</f>
        <v>111000000</v>
      </c>
      <c r="X37" s="91">
        <f>SUM(X34:X36)</f>
        <v>0</v>
      </c>
      <c r="Y37" s="91">
        <f>SUM(Y34:Y36)</f>
        <v>0</v>
      </c>
      <c r="Z37" s="91">
        <f>SUM(Z34:Z36)</f>
        <v>111000000</v>
      </c>
      <c r="AA37" s="156"/>
      <c r="AB37" s="156"/>
      <c r="AC37" s="156"/>
    </row>
    <row r="38" spans="1:29" s="22" customFormat="1" ht="24.95" customHeight="1">
      <c r="A38" s="225"/>
      <c r="B38" s="246"/>
      <c r="C38" s="243" t="s">
        <v>128</v>
      </c>
      <c r="D38" s="243"/>
      <c r="E38" s="243"/>
      <c r="F38" s="243"/>
      <c r="G38" s="243"/>
      <c r="H38" s="243"/>
      <c r="I38" s="243"/>
      <c r="J38" s="243"/>
      <c r="K38" s="94">
        <f>K37</f>
        <v>137600000</v>
      </c>
      <c r="L38" s="94">
        <f>L37</f>
        <v>0</v>
      </c>
      <c r="M38" s="94">
        <f t="shared" ref="M38:Z38" si="60">M37</f>
        <v>0</v>
      </c>
      <c r="N38" s="94">
        <f t="shared" si="60"/>
        <v>137600000</v>
      </c>
      <c r="O38" s="92">
        <f t="shared" si="60"/>
        <v>26600000</v>
      </c>
      <c r="P38" s="92">
        <f t="shared" si="60"/>
        <v>0</v>
      </c>
      <c r="Q38" s="92">
        <f t="shared" si="60"/>
        <v>0</v>
      </c>
      <c r="R38" s="92">
        <f t="shared" si="60"/>
        <v>26600000</v>
      </c>
      <c r="S38" s="92">
        <f t="shared" si="60"/>
        <v>0</v>
      </c>
      <c r="T38" s="92">
        <f t="shared" si="60"/>
        <v>0</v>
      </c>
      <c r="U38" s="92">
        <f t="shared" si="60"/>
        <v>0</v>
      </c>
      <c r="V38" s="92">
        <f t="shared" si="60"/>
        <v>0</v>
      </c>
      <c r="W38" s="92">
        <f t="shared" si="60"/>
        <v>111000000</v>
      </c>
      <c r="X38" s="92">
        <f t="shared" si="60"/>
        <v>0</v>
      </c>
      <c r="Y38" s="92">
        <f t="shared" si="60"/>
        <v>0</v>
      </c>
      <c r="Z38" s="92">
        <f t="shared" si="60"/>
        <v>111000000</v>
      </c>
      <c r="AA38" s="156"/>
      <c r="AB38" s="156"/>
      <c r="AC38" s="156"/>
    </row>
    <row r="39" spans="1:29" ht="54.95" customHeight="1">
      <c r="A39" s="225"/>
      <c r="B39" s="246"/>
      <c r="C39" s="51" t="s">
        <v>130</v>
      </c>
      <c r="D39" s="51" t="s">
        <v>133</v>
      </c>
      <c r="E39" s="127" t="s">
        <v>163</v>
      </c>
      <c r="F39" s="128" t="s">
        <v>132</v>
      </c>
      <c r="G39" s="38" t="s">
        <v>131</v>
      </c>
      <c r="H39" s="66" t="s">
        <v>64</v>
      </c>
      <c r="I39" s="67" t="s">
        <v>65</v>
      </c>
      <c r="J39" s="78" t="s">
        <v>207</v>
      </c>
      <c r="K39" s="108">
        <v>0</v>
      </c>
      <c r="L39" s="83"/>
      <c r="M39" s="83"/>
      <c r="N39" s="83">
        <f t="shared" ref="N39:N40" si="61">SUM(K39:M39)</f>
        <v>0</v>
      </c>
      <c r="O39" s="26"/>
      <c r="P39" s="27">
        <v>0</v>
      </c>
      <c r="Q39" s="27"/>
      <c r="R39" s="28">
        <f t="shared" ref="R39:R40" si="62">+O39+P39+Q39</f>
        <v>0</v>
      </c>
      <c r="S39" s="29"/>
      <c r="T39" s="27"/>
      <c r="U39" s="27"/>
      <c r="V39" s="28"/>
      <c r="W39" s="82">
        <f t="shared" ref="W39:Y40" si="63">SUM(K39-O39+S39)</f>
        <v>0</v>
      </c>
      <c r="X39" s="82">
        <f t="shared" si="63"/>
        <v>0</v>
      </c>
      <c r="Y39" s="82">
        <f t="shared" si="63"/>
        <v>0</v>
      </c>
      <c r="Z39" s="84">
        <f>W39+X39+Y39</f>
        <v>0</v>
      </c>
    </row>
    <row r="40" spans="1:29" ht="54.95" customHeight="1">
      <c r="A40" s="225"/>
      <c r="B40" s="246"/>
      <c r="C40" s="51" t="s">
        <v>130</v>
      </c>
      <c r="D40" s="51" t="s">
        <v>133</v>
      </c>
      <c r="E40" s="127" t="s">
        <v>163</v>
      </c>
      <c r="F40" s="128" t="s">
        <v>132</v>
      </c>
      <c r="G40" s="38" t="s">
        <v>131</v>
      </c>
      <c r="H40" s="42" t="s">
        <v>69</v>
      </c>
      <c r="I40" s="33" t="s">
        <v>66</v>
      </c>
      <c r="J40" s="78" t="s">
        <v>207</v>
      </c>
      <c r="K40" s="108">
        <v>0</v>
      </c>
      <c r="L40" s="83"/>
      <c r="M40" s="83">
        <v>0</v>
      </c>
      <c r="N40" s="83">
        <f t="shared" si="61"/>
        <v>0</v>
      </c>
      <c r="O40" s="26">
        <v>0</v>
      </c>
      <c r="P40" s="27">
        <v>0</v>
      </c>
      <c r="Q40" s="27"/>
      <c r="R40" s="28">
        <f t="shared" si="62"/>
        <v>0</v>
      </c>
      <c r="S40" s="29"/>
      <c r="T40" s="27"/>
      <c r="U40" s="27"/>
      <c r="V40" s="28"/>
      <c r="W40" s="82">
        <f t="shared" si="63"/>
        <v>0</v>
      </c>
      <c r="X40" s="82">
        <f t="shared" si="63"/>
        <v>0</v>
      </c>
      <c r="Y40" s="82">
        <f t="shared" si="63"/>
        <v>0</v>
      </c>
      <c r="Z40" s="84">
        <f t="shared" ref="Z40" si="64">W40+X40+Y40</f>
        <v>0</v>
      </c>
    </row>
    <row r="41" spans="1:29" s="21" customFormat="1" ht="12" customHeight="1">
      <c r="A41" s="225"/>
      <c r="B41" s="246"/>
      <c r="C41" s="242" t="s">
        <v>136</v>
      </c>
      <c r="D41" s="242"/>
      <c r="E41" s="242"/>
      <c r="F41" s="242"/>
      <c r="G41" s="242"/>
      <c r="H41" s="242"/>
      <c r="I41" s="242"/>
      <c r="J41" s="242"/>
      <c r="K41" s="91">
        <f>SUM(K39:K40)</f>
        <v>0</v>
      </c>
      <c r="L41" s="91">
        <f>SUM(L39:L40)</f>
        <v>0</v>
      </c>
      <c r="M41" s="91">
        <f>SUM(M39:M40)</f>
        <v>0</v>
      </c>
      <c r="N41" s="91">
        <f>SUM(N39:N40)</f>
        <v>0</v>
      </c>
      <c r="O41" s="90">
        <f>SUM(O39:O40)</f>
        <v>0</v>
      </c>
      <c r="P41" s="90">
        <f t="shared" ref="P41:V41" si="65">SUM(P39:P40)</f>
        <v>0</v>
      </c>
      <c r="Q41" s="90">
        <f t="shared" si="65"/>
        <v>0</v>
      </c>
      <c r="R41" s="90">
        <f t="shared" si="65"/>
        <v>0</v>
      </c>
      <c r="S41" s="90">
        <f t="shared" si="65"/>
        <v>0</v>
      </c>
      <c r="T41" s="90">
        <f t="shared" si="65"/>
        <v>0</v>
      </c>
      <c r="U41" s="90">
        <f t="shared" si="65"/>
        <v>0</v>
      </c>
      <c r="V41" s="90">
        <f t="shared" si="65"/>
        <v>0</v>
      </c>
      <c r="W41" s="91">
        <f>SUM(W39:W40)</f>
        <v>0</v>
      </c>
      <c r="X41" s="91">
        <f>SUM(X39:X40)</f>
        <v>0</v>
      </c>
      <c r="Y41" s="91">
        <f>SUM(Y39:Y40)</f>
        <v>0</v>
      </c>
      <c r="Z41" s="91">
        <f>SUM(Z39:Z40)</f>
        <v>0</v>
      </c>
      <c r="AA41" s="156"/>
      <c r="AB41" s="156"/>
      <c r="AC41" s="156"/>
    </row>
    <row r="42" spans="1:29" s="22" customFormat="1" ht="24.95" customHeight="1">
      <c r="A42" s="225"/>
      <c r="B42" s="246"/>
      <c r="C42" s="243" t="s">
        <v>135</v>
      </c>
      <c r="D42" s="243"/>
      <c r="E42" s="243"/>
      <c r="F42" s="243"/>
      <c r="G42" s="243"/>
      <c r="H42" s="243"/>
      <c r="I42" s="243"/>
      <c r="J42" s="243"/>
      <c r="K42" s="94">
        <f>SUM(K41)</f>
        <v>0</v>
      </c>
      <c r="L42" s="94">
        <f t="shared" ref="L42:Z42" si="66">SUM(L41)</f>
        <v>0</v>
      </c>
      <c r="M42" s="94">
        <f t="shared" si="66"/>
        <v>0</v>
      </c>
      <c r="N42" s="94">
        <f t="shared" si="66"/>
        <v>0</v>
      </c>
      <c r="O42" s="92">
        <f t="shared" si="66"/>
        <v>0</v>
      </c>
      <c r="P42" s="92">
        <f t="shared" si="66"/>
        <v>0</v>
      </c>
      <c r="Q42" s="92">
        <f t="shared" si="66"/>
        <v>0</v>
      </c>
      <c r="R42" s="92">
        <f t="shared" si="66"/>
        <v>0</v>
      </c>
      <c r="S42" s="92">
        <f t="shared" si="66"/>
        <v>0</v>
      </c>
      <c r="T42" s="92">
        <f t="shared" si="66"/>
        <v>0</v>
      </c>
      <c r="U42" s="92">
        <f t="shared" si="66"/>
        <v>0</v>
      </c>
      <c r="V42" s="92">
        <f t="shared" si="66"/>
        <v>0</v>
      </c>
      <c r="W42" s="94">
        <f>SUM(W41)</f>
        <v>0</v>
      </c>
      <c r="X42" s="94">
        <f t="shared" si="66"/>
        <v>0</v>
      </c>
      <c r="Y42" s="94">
        <f t="shared" si="66"/>
        <v>0</v>
      </c>
      <c r="Z42" s="94">
        <f t="shared" si="66"/>
        <v>0</v>
      </c>
      <c r="AA42" s="156"/>
      <c r="AB42" s="156"/>
      <c r="AC42" s="156"/>
    </row>
    <row r="43" spans="1:29" ht="54.95" customHeight="1">
      <c r="A43" s="225"/>
      <c r="B43" s="246"/>
      <c r="C43" s="51" t="s">
        <v>137</v>
      </c>
      <c r="D43" s="51" t="s">
        <v>137</v>
      </c>
      <c r="E43" s="129" t="s">
        <v>164</v>
      </c>
      <c r="F43" s="130" t="s">
        <v>138</v>
      </c>
      <c r="G43" s="51" t="s">
        <v>198</v>
      </c>
      <c r="H43" s="42" t="s">
        <v>134</v>
      </c>
      <c r="I43" s="33" t="s">
        <v>68</v>
      </c>
      <c r="J43" s="78" t="s">
        <v>208</v>
      </c>
      <c r="K43" s="112">
        <v>692400000</v>
      </c>
      <c r="L43" s="109"/>
      <c r="M43" s="109"/>
      <c r="N43" s="109">
        <f t="shared" ref="N43:N44" si="67">SUM(K43:M43)</f>
        <v>692400000</v>
      </c>
      <c r="O43" s="109">
        <v>140939140</v>
      </c>
      <c r="P43" s="109">
        <v>0</v>
      </c>
      <c r="Q43" s="109"/>
      <c r="R43" s="109">
        <f t="shared" ref="R43:R44" si="68">+O43+P43+Q43</f>
        <v>140939140</v>
      </c>
      <c r="S43" s="126">
        <v>0</v>
      </c>
      <c r="T43" s="43"/>
      <c r="U43" s="43"/>
      <c r="V43" s="44">
        <f>SUM(S43:U43)</f>
        <v>0</v>
      </c>
      <c r="W43" s="89">
        <f t="shared" ref="W43:Y44" si="69">SUM(K43-O43+S43)</f>
        <v>551460860</v>
      </c>
      <c r="X43" s="89">
        <f t="shared" si="69"/>
        <v>0</v>
      </c>
      <c r="Y43" s="89">
        <f t="shared" si="69"/>
        <v>0</v>
      </c>
      <c r="Z43" s="84">
        <f>W43+X43+Y43</f>
        <v>551460860</v>
      </c>
      <c r="AA43" s="157"/>
      <c r="AB43" s="157">
        <v>551460860</v>
      </c>
      <c r="AC43" s="157"/>
    </row>
    <row r="44" spans="1:29" ht="54.95" customHeight="1">
      <c r="A44" s="225"/>
      <c r="B44" s="246"/>
      <c r="C44" s="51" t="s">
        <v>137</v>
      </c>
      <c r="D44" s="51" t="s">
        <v>137</v>
      </c>
      <c r="E44" s="129" t="s">
        <v>164</v>
      </c>
      <c r="F44" s="130" t="s">
        <v>138</v>
      </c>
      <c r="G44" s="51" t="s">
        <v>198</v>
      </c>
      <c r="H44" s="42" t="s">
        <v>69</v>
      </c>
      <c r="I44" s="33" t="s">
        <v>66</v>
      </c>
      <c r="J44" s="78" t="s">
        <v>208</v>
      </c>
      <c r="K44" s="112">
        <v>170000000</v>
      </c>
      <c r="L44" s="109"/>
      <c r="M44" s="109">
        <v>0</v>
      </c>
      <c r="N44" s="109">
        <f t="shared" si="67"/>
        <v>170000000</v>
      </c>
      <c r="O44" s="109">
        <v>42000000</v>
      </c>
      <c r="P44" s="43">
        <v>0</v>
      </c>
      <c r="Q44" s="43"/>
      <c r="R44" s="44">
        <f t="shared" si="68"/>
        <v>42000000</v>
      </c>
      <c r="S44" s="29"/>
      <c r="T44" s="43"/>
      <c r="U44" s="43"/>
      <c r="V44" s="44">
        <f>SUM(S44:U44)</f>
        <v>0</v>
      </c>
      <c r="W44" s="89">
        <f t="shared" si="69"/>
        <v>128000000</v>
      </c>
      <c r="X44" s="89">
        <f t="shared" si="69"/>
        <v>0</v>
      </c>
      <c r="Y44" s="89">
        <f t="shared" si="69"/>
        <v>0</v>
      </c>
      <c r="Z44" s="84">
        <f t="shared" ref="Z44" si="70">W44+X44+Y44</f>
        <v>128000000</v>
      </c>
      <c r="AA44" s="157"/>
      <c r="AB44" s="157">
        <v>128000000</v>
      </c>
      <c r="AC44" s="157"/>
    </row>
    <row r="45" spans="1:29" s="21" customFormat="1" ht="12" customHeight="1">
      <c r="A45" s="225"/>
      <c r="B45" s="246"/>
      <c r="C45" s="242" t="s">
        <v>139</v>
      </c>
      <c r="D45" s="242"/>
      <c r="E45" s="242"/>
      <c r="F45" s="242"/>
      <c r="G45" s="242"/>
      <c r="H45" s="242"/>
      <c r="I45" s="242"/>
      <c r="J45" s="242"/>
      <c r="K45" s="91">
        <f t="shared" ref="K45:V45" si="71">SUM(K43:K44)</f>
        <v>862400000</v>
      </c>
      <c r="L45" s="91">
        <f t="shared" si="71"/>
        <v>0</v>
      </c>
      <c r="M45" s="91">
        <f t="shared" si="71"/>
        <v>0</v>
      </c>
      <c r="N45" s="91">
        <f t="shared" si="71"/>
        <v>862400000</v>
      </c>
      <c r="O45" s="90">
        <f t="shared" si="71"/>
        <v>182939140</v>
      </c>
      <c r="P45" s="90">
        <f t="shared" si="71"/>
        <v>0</v>
      </c>
      <c r="Q45" s="90">
        <f t="shared" si="71"/>
        <v>0</v>
      </c>
      <c r="R45" s="90">
        <f t="shared" si="71"/>
        <v>182939140</v>
      </c>
      <c r="S45" s="90">
        <f t="shared" si="71"/>
        <v>0</v>
      </c>
      <c r="T45" s="90">
        <f t="shared" si="71"/>
        <v>0</v>
      </c>
      <c r="U45" s="90">
        <f t="shared" si="71"/>
        <v>0</v>
      </c>
      <c r="V45" s="90">
        <f t="shared" si="71"/>
        <v>0</v>
      </c>
      <c r="W45" s="91">
        <f>SUM(W43:W44)</f>
        <v>679460860</v>
      </c>
      <c r="X45" s="91">
        <f>SUM(X43:X44)</f>
        <v>0</v>
      </c>
      <c r="Y45" s="91">
        <f>SUM(Y43:Y44)</f>
        <v>0</v>
      </c>
      <c r="Z45" s="91">
        <f>SUM(Z43:Z44)</f>
        <v>679460860</v>
      </c>
      <c r="AA45" s="156"/>
      <c r="AB45" s="156"/>
      <c r="AC45" s="156"/>
    </row>
    <row r="46" spans="1:29" s="22" customFormat="1" ht="24.95" customHeight="1">
      <c r="A46" s="225"/>
      <c r="B46" s="247"/>
      <c r="C46" s="243" t="s">
        <v>140</v>
      </c>
      <c r="D46" s="243"/>
      <c r="E46" s="243"/>
      <c r="F46" s="243"/>
      <c r="G46" s="243"/>
      <c r="H46" s="243"/>
      <c r="I46" s="243"/>
      <c r="J46" s="243"/>
      <c r="K46" s="94">
        <f>SUM(K45)</f>
        <v>862400000</v>
      </c>
      <c r="L46" s="94">
        <f t="shared" ref="L46:V46" si="72">SUM(L45)</f>
        <v>0</v>
      </c>
      <c r="M46" s="94">
        <f t="shared" si="72"/>
        <v>0</v>
      </c>
      <c r="N46" s="94">
        <f t="shared" si="72"/>
        <v>862400000</v>
      </c>
      <c r="O46" s="92">
        <f t="shared" si="72"/>
        <v>182939140</v>
      </c>
      <c r="P46" s="92">
        <f t="shared" si="72"/>
        <v>0</v>
      </c>
      <c r="Q46" s="92">
        <f t="shared" si="72"/>
        <v>0</v>
      </c>
      <c r="R46" s="92">
        <f t="shared" si="72"/>
        <v>182939140</v>
      </c>
      <c r="S46" s="92">
        <f t="shared" si="72"/>
        <v>0</v>
      </c>
      <c r="T46" s="92">
        <f t="shared" si="72"/>
        <v>0</v>
      </c>
      <c r="U46" s="92">
        <f t="shared" si="72"/>
        <v>0</v>
      </c>
      <c r="V46" s="92">
        <f t="shared" si="72"/>
        <v>0</v>
      </c>
      <c r="W46" s="94">
        <f>SUM(W45)</f>
        <v>679460860</v>
      </c>
      <c r="X46" s="94">
        <f>SUM(X45)</f>
        <v>0</v>
      </c>
      <c r="Y46" s="94">
        <f>SUM(Y45)</f>
        <v>0</v>
      </c>
      <c r="Z46" s="94">
        <f>SUM(Z45)</f>
        <v>679460860</v>
      </c>
      <c r="AA46" s="156"/>
      <c r="AB46" s="156"/>
      <c r="AC46" s="156"/>
    </row>
    <row r="47" spans="1:29" s="21" customFormat="1" ht="37.5" customHeight="1">
      <c r="A47" s="225"/>
      <c r="B47" s="244" t="s">
        <v>192</v>
      </c>
      <c r="C47" s="244"/>
      <c r="D47" s="244"/>
      <c r="E47" s="244"/>
      <c r="F47" s="244"/>
      <c r="G47" s="244"/>
      <c r="H47" s="244"/>
      <c r="I47" s="244"/>
      <c r="J47" s="244"/>
      <c r="K47" s="96">
        <f>K33+K38+K42+K46</f>
        <v>2200000000</v>
      </c>
      <c r="L47" s="96">
        <f t="shared" ref="L47:M47" si="73">L33+L38+L42+L46</f>
        <v>0</v>
      </c>
      <c r="M47" s="96">
        <f t="shared" si="73"/>
        <v>0</v>
      </c>
      <c r="N47" s="96">
        <f>N33+N38+N42+N46</f>
        <v>2200000000</v>
      </c>
      <c r="O47" s="95">
        <f t="shared" ref="O47:V47" si="74">O33+O38+O42</f>
        <v>210600000</v>
      </c>
      <c r="P47" s="95">
        <f t="shared" si="74"/>
        <v>0</v>
      </c>
      <c r="Q47" s="95">
        <f t="shared" si="74"/>
        <v>0</v>
      </c>
      <c r="R47" s="95">
        <f t="shared" si="74"/>
        <v>210600000</v>
      </c>
      <c r="S47" s="95">
        <f t="shared" si="74"/>
        <v>414000000</v>
      </c>
      <c r="T47" s="95">
        <f t="shared" si="74"/>
        <v>0</v>
      </c>
      <c r="U47" s="95">
        <f t="shared" si="74"/>
        <v>0</v>
      </c>
      <c r="V47" s="95">
        <f t="shared" si="74"/>
        <v>414000000</v>
      </c>
      <c r="W47" s="96">
        <f>W33+W38+W42+W46</f>
        <v>2220460860</v>
      </c>
      <c r="X47" s="96">
        <f>X33+X38+X42+X46</f>
        <v>0</v>
      </c>
      <c r="Y47" s="96">
        <f>Y33+Y38+Y42+Y46</f>
        <v>0</v>
      </c>
      <c r="Z47" s="96">
        <f>Z33+Z38+Z42+Z46</f>
        <v>2220460860</v>
      </c>
      <c r="AA47" s="156"/>
      <c r="AB47" s="156"/>
      <c r="AC47" s="156"/>
    </row>
    <row r="48" spans="1:29" ht="54.6" customHeight="1">
      <c r="A48" s="225" t="s">
        <v>119</v>
      </c>
      <c r="B48" s="225" t="s">
        <v>193</v>
      </c>
      <c r="C48" s="51" t="s">
        <v>141</v>
      </c>
      <c r="D48" s="32" t="s">
        <v>141</v>
      </c>
      <c r="E48" s="129" t="s">
        <v>165</v>
      </c>
      <c r="F48" s="130" t="s">
        <v>142</v>
      </c>
      <c r="G48" s="54" t="s">
        <v>197</v>
      </c>
      <c r="H48" s="39" t="s">
        <v>67</v>
      </c>
      <c r="I48" s="33" t="s">
        <v>68</v>
      </c>
      <c r="J48" s="78" t="s">
        <v>208</v>
      </c>
      <c r="K48" s="112">
        <v>15000000</v>
      </c>
      <c r="L48" s="110"/>
      <c r="M48" s="83"/>
      <c r="N48" s="83">
        <f>SUM(K48:M48)</f>
        <v>15000000</v>
      </c>
      <c r="O48" s="31"/>
      <c r="P48" s="27"/>
      <c r="Q48" s="27">
        <v>0</v>
      </c>
      <c r="R48" s="28">
        <f>+O48+P48+Q48</f>
        <v>0</v>
      </c>
      <c r="S48" s="83">
        <v>732625824</v>
      </c>
      <c r="T48" s="83">
        <v>0</v>
      </c>
      <c r="U48" s="83">
        <v>0</v>
      </c>
      <c r="V48" s="83">
        <f>+S48+T48+U48</f>
        <v>732625824</v>
      </c>
      <c r="W48" s="81">
        <f>SUM(K48-O48+S48)</f>
        <v>747625824</v>
      </c>
      <c r="X48" s="81">
        <f t="shared" ref="W48:Y53" si="75">SUM(L48-P48+T48)</f>
        <v>0</v>
      </c>
      <c r="Y48" s="81">
        <f t="shared" si="75"/>
        <v>0</v>
      </c>
      <c r="Z48" s="85">
        <f>W48+X48+Y48</f>
        <v>747625824</v>
      </c>
      <c r="AB48" s="154">
        <v>747625824</v>
      </c>
    </row>
    <row r="49" spans="1:29" ht="54.6" customHeight="1">
      <c r="A49" s="225"/>
      <c r="B49" s="225"/>
      <c r="C49" s="51" t="s">
        <v>141</v>
      </c>
      <c r="D49" s="32" t="s">
        <v>141</v>
      </c>
      <c r="E49" s="129" t="s">
        <v>165</v>
      </c>
      <c r="F49" s="130" t="s">
        <v>142</v>
      </c>
      <c r="G49" s="54" t="s">
        <v>197</v>
      </c>
      <c r="H49" s="42" t="s">
        <v>69</v>
      </c>
      <c r="I49" s="33" t="s">
        <v>66</v>
      </c>
      <c r="J49" s="78" t="s">
        <v>208</v>
      </c>
      <c r="K49" s="147">
        <v>637053311</v>
      </c>
      <c r="L49" s="110"/>
      <c r="M49" s="83"/>
      <c r="N49" s="83">
        <f t="shared" ref="N49:N53" si="76">SUM(K49:M49)</f>
        <v>637053311</v>
      </c>
      <c r="O49" s="31">
        <v>201353311</v>
      </c>
      <c r="P49" s="27"/>
      <c r="Q49" s="27"/>
      <c r="R49" s="28">
        <f>+O49+P49+Q49</f>
        <v>201353311</v>
      </c>
      <c r="S49" s="29">
        <v>0</v>
      </c>
      <c r="T49" s="27">
        <v>0</v>
      </c>
      <c r="U49" s="27"/>
      <c r="V49" s="28">
        <f t="shared" ref="V49:V53" si="77">+S49+T49+U49</f>
        <v>0</v>
      </c>
      <c r="W49" s="81">
        <f t="shared" si="75"/>
        <v>435700000</v>
      </c>
      <c r="X49" s="81">
        <f t="shared" si="75"/>
        <v>0</v>
      </c>
      <c r="Y49" s="81">
        <f>SUM(M49-Q49+U49)</f>
        <v>0</v>
      </c>
      <c r="Z49" s="85">
        <f t="shared" ref="Z49:Z51" si="78">W49+X49+Y49</f>
        <v>435700000</v>
      </c>
      <c r="AB49" s="154">
        <v>435700000</v>
      </c>
    </row>
    <row r="50" spans="1:29" ht="54.6" customHeight="1">
      <c r="A50" s="225"/>
      <c r="B50" s="225"/>
      <c r="C50" s="51" t="s">
        <v>141</v>
      </c>
      <c r="D50" s="32" t="s">
        <v>141</v>
      </c>
      <c r="E50" s="129" t="s">
        <v>165</v>
      </c>
      <c r="F50" s="130" t="s">
        <v>142</v>
      </c>
      <c r="G50" s="54" t="s">
        <v>194</v>
      </c>
      <c r="H50" s="39" t="s">
        <v>67</v>
      </c>
      <c r="I50" s="33" t="s">
        <v>68</v>
      </c>
      <c r="J50" s="78" t="s">
        <v>205</v>
      </c>
      <c r="K50" s="111">
        <v>0</v>
      </c>
      <c r="L50" s="112">
        <v>1140238000</v>
      </c>
      <c r="M50" s="83"/>
      <c r="N50" s="83">
        <f t="shared" si="76"/>
        <v>1140238000</v>
      </c>
      <c r="O50" s="31"/>
      <c r="P50" s="27"/>
      <c r="Q50" s="27"/>
      <c r="R50" s="28">
        <f t="shared" ref="R50:R51" si="79">+O50+P50+Q50</f>
        <v>0</v>
      </c>
      <c r="S50" s="29"/>
      <c r="T50" s="82">
        <v>0</v>
      </c>
      <c r="U50" s="82"/>
      <c r="V50" s="83">
        <f t="shared" si="77"/>
        <v>0</v>
      </c>
      <c r="W50" s="81">
        <f t="shared" si="75"/>
        <v>0</v>
      </c>
      <c r="X50" s="81">
        <f t="shared" si="75"/>
        <v>1140238000</v>
      </c>
      <c r="Y50" s="81">
        <f t="shared" si="75"/>
        <v>0</v>
      </c>
      <c r="Z50" s="85">
        <f t="shared" si="78"/>
        <v>1140238000</v>
      </c>
    </row>
    <row r="51" spans="1:29" ht="54.6" customHeight="1">
      <c r="A51" s="225"/>
      <c r="B51" s="225"/>
      <c r="C51" s="51" t="s">
        <v>141</v>
      </c>
      <c r="D51" s="32" t="s">
        <v>141</v>
      </c>
      <c r="E51" s="129" t="s">
        <v>165</v>
      </c>
      <c r="F51" s="130" t="s">
        <v>142</v>
      </c>
      <c r="G51" s="54" t="s">
        <v>194</v>
      </c>
      <c r="H51" s="42" t="s">
        <v>69</v>
      </c>
      <c r="I51" s="33" t="s">
        <v>66</v>
      </c>
      <c r="J51" s="138"/>
      <c r="K51" s="139">
        <v>0</v>
      </c>
      <c r="L51" s="140">
        <v>0</v>
      </c>
      <c r="M51" s="83"/>
      <c r="N51" s="83">
        <f t="shared" si="76"/>
        <v>0</v>
      </c>
      <c r="O51" s="31"/>
      <c r="P51" s="27">
        <v>0</v>
      </c>
      <c r="Q51" s="27"/>
      <c r="R51" s="28">
        <f t="shared" si="79"/>
        <v>0</v>
      </c>
      <c r="S51" s="29"/>
      <c r="T51" s="82">
        <v>0</v>
      </c>
      <c r="U51" s="82"/>
      <c r="V51" s="83">
        <f t="shared" si="77"/>
        <v>0</v>
      </c>
      <c r="W51" s="81">
        <f t="shared" si="75"/>
        <v>0</v>
      </c>
      <c r="X51" s="81">
        <f t="shared" si="75"/>
        <v>0</v>
      </c>
      <c r="Y51" s="81">
        <f t="shared" si="75"/>
        <v>0</v>
      </c>
      <c r="Z51" s="85">
        <f t="shared" si="78"/>
        <v>0</v>
      </c>
    </row>
    <row r="52" spans="1:29" ht="54.6" customHeight="1">
      <c r="A52" s="225"/>
      <c r="B52" s="225"/>
      <c r="C52" s="51" t="s">
        <v>141</v>
      </c>
      <c r="D52" s="32" t="s">
        <v>141</v>
      </c>
      <c r="E52" s="129" t="s">
        <v>165</v>
      </c>
      <c r="F52" s="130" t="s">
        <v>142</v>
      </c>
      <c r="G52" s="54" t="s">
        <v>194</v>
      </c>
      <c r="H52" s="134" t="s">
        <v>175</v>
      </c>
      <c r="I52" s="136" t="s">
        <v>66</v>
      </c>
      <c r="J52" s="98"/>
      <c r="K52" s="111"/>
      <c r="L52" s="112">
        <v>0</v>
      </c>
      <c r="M52" s="83"/>
      <c r="N52" s="83">
        <f t="shared" si="76"/>
        <v>0</v>
      </c>
      <c r="O52" s="31"/>
      <c r="P52" s="27"/>
      <c r="Q52" s="27"/>
      <c r="R52" s="28"/>
      <c r="S52" s="29"/>
      <c r="T52" s="82">
        <v>0</v>
      </c>
      <c r="U52" s="82"/>
      <c r="V52" s="83">
        <f t="shared" si="77"/>
        <v>0</v>
      </c>
      <c r="W52" s="81">
        <f t="shared" ref="W52:W53" si="80">SUM(K52-O52+S52)</f>
        <v>0</v>
      </c>
      <c r="X52" s="81">
        <f t="shared" si="75"/>
        <v>0</v>
      </c>
      <c r="Y52" s="81">
        <f t="shared" ref="Y52:Y53" si="81">SUM(M52-Q52+U52)</f>
        <v>0</v>
      </c>
      <c r="Z52" s="85">
        <f t="shared" ref="Z52:Z53" si="82">W52+X52+Y52</f>
        <v>0</v>
      </c>
    </row>
    <row r="53" spans="1:29" ht="54.6" customHeight="1">
      <c r="A53" s="225"/>
      <c r="B53" s="225"/>
      <c r="C53" s="51" t="s">
        <v>141</v>
      </c>
      <c r="D53" s="32" t="s">
        <v>141</v>
      </c>
      <c r="E53" s="129" t="s">
        <v>165</v>
      </c>
      <c r="F53" s="130" t="s">
        <v>142</v>
      </c>
      <c r="G53" s="54" t="s">
        <v>194</v>
      </c>
      <c r="H53" s="135" t="s">
        <v>67</v>
      </c>
      <c r="I53" s="137" t="s">
        <v>68</v>
      </c>
      <c r="J53" s="98"/>
      <c r="K53" s="111"/>
      <c r="M53" s="83"/>
      <c r="N53" s="83">
        <f t="shared" si="76"/>
        <v>0</v>
      </c>
      <c r="O53" s="31"/>
      <c r="P53" s="27"/>
      <c r="Q53" s="27"/>
      <c r="R53" s="28"/>
      <c r="S53" s="29"/>
      <c r="T53" s="82">
        <v>0</v>
      </c>
      <c r="U53" s="82"/>
      <c r="V53" s="83">
        <f t="shared" si="77"/>
        <v>0</v>
      </c>
      <c r="W53" s="81">
        <f t="shared" si="80"/>
        <v>0</v>
      </c>
      <c r="X53" s="81">
        <f t="shared" si="75"/>
        <v>0</v>
      </c>
      <c r="Y53" s="81">
        <f t="shared" si="81"/>
        <v>0</v>
      </c>
      <c r="Z53" s="85">
        <f t="shared" si="82"/>
        <v>0</v>
      </c>
    </row>
    <row r="54" spans="1:29" s="21" customFormat="1" ht="12" customHeight="1">
      <c r="A54" s="225"/>
      <c r="B54" s="225"/>
      <c r="C54" s="242" t="s">
        <v>172</v>
      </c>
      <c r="D54" s="242"/>
      <c r="E54" s="242"/>
      <c r="F54" s="242"/>
      <c r="G54" s="242"/>
      <c r="H54" s="242"/>
      <c r="I54" s="242"/>
      <c r="J54" s="242"/>
      <c r="K54" s="91">
        <f>SUM(K48:K53)</f>
        <v>652053311</v>
      </c>
      <c r="L54" s="91">
        <f t="shared" ref="L54:M54" si="83">SUM(L48:L53)</f>
        <v>1140238000</v>
      </c>
      <c r="M54" s="91">
        <f t="shared" si="83"/>
        <v>0</v>
      </c>
      <c r="N54" s="91">
        <f>SUM(N48:N53)</f>
        <v>1792291311</v>
      </c>
      <c r="O54" s="90">
        <f>SUM(O48:O51)</f>
        <v>201353311</v>
      </c>
      <c r="P54" s="90">
        <f t="shared" ref="P54:U54" si="84">SUM(P48:P51)</f>
        <v>0</v>
      </c>
      <c r="Q54" s="90">
        <f t="shared" si="84"/>
        <v>0</v>
      </c>
      <c r="R54" s="90">
        <f t="shared" si="84"/>
        <v>201353311</v>
      </c>
      <c r="S54" s="90">
        <f>SUM(S48:S51)</f>
        <v>732625824</v>
      </c>
      <c r="T54" s="90">
        <f>SUM(T48:T53)</f>
        <v>0</v>
      </c>
      <c r="U54" s="90">
        <f t="shared" si="84"/>
        <v>0</v>
      </c>
      <c r="V54" s="90">
        <f>SUM(V48:V51)</f>
        <v>732625824</v>
      </c>
      <c r="W54" s="91">
        <f>SUM(W48:W51)</f>
        <v>1183325824</v>
      </c>
      <c r="X54" s="91">
        <f>SUM(X48:X53)</f>
        <v>1140238000</v>
      </c>
      <c r="Y54" s="91">
        <f t="shared" ref="Y54" si="85">SUM(Y48:Y51)</f>
        <v>0</v>
      </c>
      <c r="Z54" s="91">
        <f>SUM(Z48:Z53)</f>
        <v>2323563824</v>
      </c>
      <c r="AA54" s="156"/>
      <c r="AB54" s="156"/>
      <c r="AC54" s="156"/>
    </row>
    <row r="55" spans="1:29" s="22" customFormat="1" ht="24.95" customHeight="1">
      <c r="A55" s="225"/>
      <c r="B55" s="225"/>
      <c r="C55" s="243" t="s">
        <v>145</v>
      </c>
      <c r="D55" s="243"/>
      <c r="E55" s="243"/>
      <c r="F55" s="243"/>
      <c r="G55" s="243"/>
      <c r="H55" s="243"/>
      <c r="I55" s="243"/>
      <c r="J55" s="243"/>
      <c r="K55" s="94">
        <f>K54</f>
        <v>652053311</v>
      </c>
      <c r="L55" s="94">
        <f t="shared" ref="L55:Z55" si="86">L54</f>
        <v>1140238000</v>
      </c>
      <c r="M55" s="94">
        <f t="shared" si="86"/>
        <v>0</v>
      </c>
      <c r="N55" s="94">
        <f t="shared" si="86"/>
        <v>1792291311</v>
      </c>
      <c r="O55" s="92">
        <f t="shared" si="86"/>
        <v>201353311</v>
      </c>
      <c r="P55" s="92">
        <f t="shared" si="86"/>
        <v>0</v>
      </c>
      <c r="Q55" s="92">
        <f t="shared" si="86"/>
        <v>0</v>
      </c>
      <c r="R55" s="92">
        <f t="shared" si="86"/>
        <v>201353311</v>
      </c>
      <c r="S55" s="92">
        <f t="shared" si="86"/>
        <v>732625824</v>
      </c>
      <c r="T55" s="92">
        <f t="shared" si="86"/>
        <v>0</v>
      </c>
      <c r="U55" s="92">
        <f t="shared" si="86"/>
        <v>0</v>
      </c>
      <c r="V55" s="92">
        <f t="shared" si="86"/>
        <v>732625824</v>
      </c>
      <c r="W55" s="94">
        <f t="shared" si="86"/>
        <v>1183325824</v>
      </c>
      <c r="X55" s="94">
        <f t="shared" si="86"/>
        <v>1140238000</v>
      </c>
      <c r="Y55" s="94">
        <f t="shared" si="86"/>
        <v>0</v>
      </c>
      <c r="Z55" s="94">
        <f t="shared" si="86"/>
        <v>2323563824</v>
      </c>
      <c r="AA55" s="156"/>
      <c r="AB55" s="156"/>
      <c r="AC55" s="156"/>
    </row>
    <row r="56" spans="1:29" ht="53.25" customHeight="1">
      <c r="A56" s="225"/>
      <c r="B56" s="225"/>
      <c r="C56" s="57" t="s">
        <v>146</v>
      </c>
      <c r="D56" s="57" t="s">
        <v>146</v>
      </c>
      <c r="E56" s="131" t="s">
        <v>166</v>
      </c>
      <c r="F56" s="130" t="s">
        <v>148</v>
      </c>
      <c r="G56" s="57" t="s">
        <v>196</v>
      </c>
      <c r="H56" s="42" t="s">
        <v>69</v>
      </c>
      <c r="I56" s="33" t="s">
        <v>66</v>
      </c>
      <c r="J56" s="101" t="s">
        <v>209</v>
      </c>
      <c r="K56" s="112">
        <f>176088000+1786082936</f>
        <v>1962170936</v>
      </c>
      <c r="L56" s="109"/>
      <c r="M56" s="109"/>
      <c r="N56" s="83">
        <f>SUM(K56:M56)</f>
        <v>1962170936</v>
      </c>
      <c r="O56" s="132">
        <v>0</v>
      </c>
      <c r="P56" s="43">
        <v>0</v>
      </c>
      <c r="Q56" s="43">
        <v>0</v>
      </c>
      <c r="R56" s="44">
        <f>+O56+P56+Q56</f>
        <v>0</v>
      </c>
      <c r="S56" s="159">
        <v>421231380</v>
      </c>
      <c r="T56" s="160">
        <v>0</v>
      </c>
      <c r="U56" s="160">
        <v>0</v>
      </c>
      <c r="V56" s="161">
        <f>+S56+T56+U56</f>
        <v>421231380</v>
      </c>
      <c r="W56" s="161">
        <f t="shared" ref="W56:Y57" si="87">SUM(K56-O56+S56)</f>
        <v>2383402316</v>
      </c>
      <c r="X56" s="161">
        <f t="shared" si="87"/>
        <v>0</v>
      </c>
      <c r="Y56" s="161">
        <f t="shared" si="87"/>
        <v>0</v>
      </c>
      <c r="Z56" s="161">
        <f>W56+X56+Y56</f>
        <v>2383402316</v>
      </c>
      <c r="AB56" s="154">
        <v>2383402316</v>
      </c>
    </row>
    <row r="57" spans="1:29" ht="53.25" customHeight="1">
      <c r="A57" s="225"/>
      <c r="B57" s="225"/>
      <c r="C57" s="57" t="s">
        <v>146</v>
      </c>
      <c r="D57" s="57" t="s">
        <v>146</v>
      </c>
      <c r="E57" s="150" t="s">
        <v>166</v>
      </c>
      <c r="F57" s="130" t="s">
        <v>148</v>
      </c>
      <c r="G57" s="57" t="s">
        <v>196</v>
      </c>
      <c r="H57" s="42" t="s">
        <v>72</v>
      </c>
      <c r="I57" s="33" t="s">
        <v>73</v>
      </c>
      <c r="J57" s="101" t="s">
        <v>209</v>
      </c>
      <c r="K57" s="112">
        <v>70000000</v>
      </c>
      <c r="L57" s="109"/>
      <c r="M57" s="113">
        <v>0</v>
      </c>
      <c r="N57" s="83">
        <f t="shared" ref="N57:N61" si="88">SUM(K57:M57)</f>
        <v>70000000</v>
      </c>
      <c r="O57" s="133">
        <v>87000</v>
      </c>
      <c r="P57" s="82"/>
      <c r="Q57" s="82"/>
      <c r="R57" s="83">
        <f>+O57+P57+Q57</f>
        <v>87000</v>
      </c>
      <c r="S57" s="162">
        <v>0</v>
      </c>
      <c r="T57" s="162"/>
      <c r="U57" s="162">
        <v>87000</v>
      </c>
      <c r="V57" s="162">
        <f>+S57+T57+U57</f>
        <v>87000</v>
      </c>
      <c r="W57" s="162">
        <f t="shared" si="87"/>
        <v>69913000</v>
      </c>
      <c r="X57" s="162">
        <f t="shared" si="87"/>
        <v>0</v>
      </c>
      <c r="Y57" s="162">
        <f t="shared" si="87"/>
        <v>87000</v>
      </c>
      <c r="Z57" s="162">
        <f t="shared" ref="Z57:Z61" si="89">W57+X57+Y57</f>
        <v>70000000</v>
      </c>
      <c r="AB57" s="154">
        <v>69913000</v>
      </c>
      <c r="AC57" s="154">
        <v>87000</v>
      </c>
    </row>
    <row r="58" spans="1:29" ht="53.25" customHeight="1">
      <c r="A58" s="225"/>
      <c r="B58" s="225"/>
      <c r="C58" s="57" t="s">
        <v>146</v>
      </c>
      <c r="D58" s="57" t="s">
        <v>146</v>
      </c>
      <c r="E58" s="151" t="s">
        <v>166</v>
      </c>
      <c r="F58" s="130" t="s">
        <v>148</v>
      </c>
      <c r="G58" s="57" t="s">
        <v>196</v>
      </c>
      <c r="H58" s="42" t="s">
        <v>70</v>
      </c>
      <c r="I58" s="33" t="s">
        <v>71</v>
      </c>
      <c r="J58" s="98"/>
      <c r="K58" s="108">
        <v>0</v>
      </c>
      <c r="L58" s="109"/>
      <c r="M58" s="109"/>
      <c r="N58" s="83">
        <f t="shared" si="88"/>
        <v>0</v>
      </c>
      <c r="O58" s="31"/>
      <c r="P58" s="27"/>
      <c r="Q58" s="27"/>
      <c r="R58" s="83">
        <f t="shared" ref="R58:R61" si="90">+O58+P58+Q58</f>
        <v>0</v>
      </c>
      <c r="S58" s="29"/>
      <c r="T58" s="27"/>
      <c r="U58" s="27"/>
      <c r="V58" s="28">
        <f t="shared" ref="V58:V61" si="91">+S58+T58+U58</f>
        <v>0</v>
      </c>
      <c r="W58" s="81">
        <f t="shared" ref="W58:Y61" si="92">SUM(K58-O58+S58)</f>
        <v>0</v>
      </c>
      <c r="X58" s="81">
        <f t="shared" si="92"/>
        <v>0</v>
      </c>
      <c r="Y58" s="81">
        <f t="shared" si="92"/>
        <v>0</v>
      </c>
      <c r="Z58" s="85">
        <f t="shared" si="89"/>
        <v>0</v>
      </c>
    </row>
    <row r="59" spans="1:29" ht="53.25" customHeight="1">
      <c r="A59" s="225"/>
      <c r="B59" s="225"/>
      <c r="C59" s="57" t="s">
        <v>146</v>
      </c>
      <c r="D59" s="57" t="s">
        <v>146</v>
      </c>
      <c r="E59" s="151" t="s">
        <v>166</v>
      </c>
      <c r="F59" s="130" t="s">
        <v>148</v>
      </c>
      <c r="G59" s="57" t="s">
        <v>196</v>
      </c>
      <c r="H59" s="42" t="s">
        <v>150</v>
      </c>
      <c r="I59" s="33" t="s">
        <v>151</v>
      </c>
      <c r="J59" s="148"/>
      <c r="K59" s="140">
        <v>0</v>
      </c>
      <c r="L59" s="149"/>
      <c r="M59" s="149"/>
      <c r="N59" s="83">
        <f t="shared" si="88"/>
        <v>0</v>
      </c>
      <c r="O59" s="31"/>
      <c r="P59" s="27"/>
      <c r="Q59" s="27"/>
      <c r="R59" s="83">
        <f t="shared" si="90"/>
        <v>0</v>
      </c>
      <c r="S59" s="29"/>
      <c r="T59" s="27"/>
      <c r="U59" s="27"/>
      <c r="V59" s="28">
        <f t="shared" si="91"/>
        <v>0</v>
      </c>
      <c r="W59" s="81">
        <f t="shared" si="92"/>
        <v>0</v>
      </c>
      <c r="X59" s="81">
        <f t="shared" si="92"/>
        <v>0</v>
      </c>
      <c r="Y59" s="81">
        <f t="shared" si="92"/>
        <v>0</v>
      </c>
      <c r="Z59" s="85">
        <f t="shared" si="89"/>
        <v>0</v>
      </c>
    </row>
    <row r="60" spans="1:29" ht="53.25" customHeight="1">
      <c r="A60" s="225"/>
      <c r="B60" s="225"/>
      <c r="C60" s="57" t="s">
        <v>146</v>
      </c>
      <c r="D60" s="57" t="s">
        <v>146</v>
      </c>
      <c r="E60" s="151" t="s">
        <v>195</v>
      </c>
      <c r="F60" s="130" t="s">
        <v>148</v>
      </c>
      <c r="G60" s="57" t="s">
        <v>196</v>
      </c>
      <c r="H60" s="42" t="s">
        <v>72</v>
      </c>
      <c r="I60" s="33" t="s">
        <v>73</v>
      </c>
      <c r="J60" s="98"/>
      <c r="K60" s="112">
        <v>450000000</v>
      </c>
      <c r="L60" s="109"/>
      <c r="M60" s="109">
        <v>87000</v>
      </c>
      <c r="N60" s="83">
        <f t="shared" si="88"/>
        <v>450087000</v>
      </c>
      <c r="O60" s="31">
        <v>450000000</v>
      </c>
      <c r="P60" s="27"/>
      <c r="Q60" s="27">
        <v>87000</v>
      </c>
      <c r="R60" s="83">
        <f t="shared" si="90"/>
        <v>450087000</v>
      </c>
      <c r="S60" s="29"/>
      <c r="T60" s="27"/>
      <c r="U60" s="27"/>
      <c r="V60" s="28">
        <f t="shared" si="91"/>
        <v>0</v>
      </c>
      <c r="W60" s="81">
        <f t="shared" si="92"/>
        <v>0</v>
      </c>
      <c r="X60" s="81">
        <f t="shared" ref="X60:X61" si="93">SUM(L60-P60+T60)</f>
        <v>0</v>
      </c>
      <c r="Y60" s="81">
        <f t="shared" ref="Y60:Y61" si="94">SUM(M60-Q60+U60)</f>
        <v>0</v>
      </c>
      <c r="Z60" s="85">
        <f t="shared" si="89"/>
        <v>0</v>
      </c>
    </row>
    <row r="61" spans="1:29" ht="53.25" customHeight="1">
      <c r="A61" s="225"/>
      <c r="B61" s="225"/>
      <c r="C61" s="57" t="s">
        <v>146</v>
      </c>
      <c r="D61" s="57" t="s">
        <v>146</v>
      </c>
      <c r="E61" s="151" t="s">
        <v>195</v>
      </c>
      <c r="F61" s="130" t="s">
        <v>148</v>
      </c>
      <c r="G61" s="57" t="s">
        <v>196</v>
      </c>
      <c r="H61" s="42" t="s">
        <v>69</v>
      </c>
      <c r="I61" s="33" t="s">
        <v>66</v>
      </c>
      <c r="J61" s="98"/>
      <c r="K61" s="112">
        <v>522877753</v>
      </c>
      <c r="L61" s="109"/>
      <c r="M61" s="109"/>
      <c r="N61" s="83">
        <f t="shared" si="88"/>
        <v>522877753</v>
      </c>
      <c r="O61" s="31">
        <v>522877753</v>
      </c>
      <c r="P61" s="27"/>
      <c r="Q61" s="27"/>
      <c r="R61" s="83">
        <f t="shared" si="90"/>
        <v>522877753</v>
      </c>
      <c r="S61" s="29"/>
      <c r="T61" s="27"/>
      <c r="U61" s="27"/>
      <c r="V61" s="28">
        <f t="shared" si="91"/>
        <v>0</v>
      </c>
      <c r="W61" s="81">
        <f t="shared" si="92"/>
        <v>0</v>
      </c>
      <c r="X61" s="81">
        <f t="shared" si="93"/>
        <v>0</v>
      </c>
      <c r="Y61" s="81">
        <f t="shared" si="94"/>
        <v>0</v>
      </c>
      <c r="Z61" s="85">
        <f t="shared" si="89"/>
        <v>0</v>
      </c>
      <c r="AB61" s="154">
        <v>2383402316</v>
      </c>
    </row>
    <row r="62" spans="1:29" s="21" customFormat="1" ht="12" customHeight="1">
      <c r="A62" s="225"/>
      <c r="B62" s="225"/>
      <c r="C62" s="242" t="s">
        <v>171</v>
      </c>
      <c r="D62" s="242"/>
      <c r="E62" s="242"/>
      <c r="F62" s="242"/>
      <c r="G62" s="242"/>
      <c r="H62" s="242"/>
      <c r="I62" s="242"/>
      <c r="J62" s="242"/>
      <c r="K62" s="91">
        <f>SUM(K56:K61)</f>
        <v>3005048689</v>
      </c>
      <c r="L62" s="91">
        <f t="shared" ref="L62:M62" si="95">SUM(L56:L61)</f>
        <v>0</v>
      </c>
      <c r="M62" s="91">
        <f t="shared" si="95"/>
        <v>87000</v>
      </c>
      <c r="N62" s="91">
        <f>SUM(N56:N61)</f>
        <v>3005135689</v>
      </c>
      <c r="O62" s="90">
        <f t="shared" ref="O62:R62" si="96">SUM(O56:O59)</f>
        <v>87000</v>
      </c>
      <c r="P62" s="90">
        <f>SUM(P56:P59)</f>
        <v>0</v>
      </c>
      <c r="Q62" s="90">
        <f t="shared" si="96"/>
        <v>0</v>
      </c>
      <c r="R62" s="90">
        <f t="shared" si="96"/>
        <v>87000</v>
      </c>
      <c r="S62" s="90">
        <f>SUM(S56:S59)</f>
        <v>421231380</v>
      </c>
      <c r="T62" s="90">
        <f>SUM(T56:T59)</f>
        <v>0</v>
      </c>
      <c r="U62" s="90">
        <f t="shared" ref="U62" si="97">SUM(U56:U59)</f>
        <v>87000</v>
      </c>
      <c r="V62" s="90">
        <f>SUM(V56:V59)</f>
        <v>421318380</v>
      </c>
      <c r="W62" s="91">
        <f>SUM(W56:W61)</f>
        <v>2453315316</v>
      </c>
      <c r="X62" s="91">
        <f t="shared" ref="X62:Y62" si="98">SUM(X56:X61)</f>
        <v>0</v>
      </c>
      <c r="Y62" s="91">
        <f t="shared" si="98"/>
        <v>87000</v>
      </c>
      <c r="Z62" s="91">
        <f>SUM(Z56:Z61)</f>
        <v>2453402316</v>
      </c>
      <c r="AA62" s="156"/>
      <c r="AB62" s="156"/>
      <c r="AC62" s="156"/>
    </row>
    <row r="63" spans="1:29" s="22" customFormat="1" ht="24.95" customHeight="1">
      <c r="A63" s="225"/>
      <c r="B63" s="225"/>
      <c r="C63" s="243" t="s">
        <v>147</v>
      </c>
      <c r="D63" s="243"/>
      <c r="E63" s="243"/>
      <c r="F63" s="243"/>
      <c r="G63" s="243"/>
      <c r="H63" s="243"/>
      <c r="I63" s="243"/>
      <c r="J63" s="243"/>
      <c r="K63" s="94">
        <f>K62</f>
        <v>3005048689</v>
      </c>
      <c r="L63" s="94">
        <f>L62</f>
        <v>0</v>
      </c>
      <c r="M63" s="94">
        <f>M62</f>
        <v>87000</v>
      </c>
      <c r="N63" s="94">
        <f>N62</f>
        <v>3005135689</v>
      </c>
      <c r="O63" s="92">
        <f t="shared" ref="O63:V63" si="99">O62</f>
        <v>87000</v>
      </c>
      <c r="P63" s="92">
        <f t="shared" si="99"/>
        <v>0</v>
      </c>
      <c r="Q63" s="92">
        <f t="shared" si="99"/>
        <v>0</v>
      </c>
      <c r="R63" s="92">
        <f t="shared" si="99"/>
        <v>87000</v>
      </c>
      <c r="S63" s="92">
        <f t="shared" si="99"/>
        <v>421231380</v>
      </c>
      <c r="T63" s="92">
        <f t="shared" si="99"/>
        <v>0</v>
      </c>
      <c r="U63" s="92">
        <f t="shared" si="99"/>
        <v>87000</v>
      </c>
      <c r="V63" s="92">
        <f t="shared" si="99"/>
        <v>421318380</v>
      </c>
      <c r="W63" s="94">
        <f>W62</f>
        <v>2453315316</v>
      </c>
      <c r="X63" s="94">
        <f>X62</f>
        <v>0</v>
      </c>
      <c r="Y63" s="94">
        <f>Y62</f>
        <v>87000</v>
      </c>
      <c r="Z63" s="94">
        <f>Z62</f>
        <v>2453402316</v>
      </c>
      <c r="AA63" s="156"/>
      <c r="AB63" s="156"/>
      <c r="AC63" s="156"/>
    </row>
    <row r="64" spans="1:29" ht="47.25" customHeight="1">
      <c r="A64" s="225"/>
      <c r="B64" s="250" t="s">
        <v>193</v>
      </c>
      <c r="C64" s="250"/>
      <c r="D64" s="250"/>
      <c r="E64" s="250"/>
      <c r="F64" s="250"/>
      <c r="G64" s="250"/>
      <c r="H64" s="250"/>
      <c r="I64" s="250"/>
      <c r="J64" s="250"/>
      <c r="K64" s="100">
        <f>K55+K63</f>
        <v>3657102000</v>
      </c>
      <c r="L64" s="100">
        <f t="shared" ref="L64:N64" si="100">L55+L63</f>
        <v>1140238000</v>
      </c>
      <c r="M64" s="100">
        <f t="shared" si="100"/>
        <v>87000</v>
      </c>
      <c r="N64" s="100">
        <f t="shared" si="100"/>
        <v>4797427000</v>
      </c>
      <c r="O64" s="99">
        <f t="shared" ref="O64:Q64" si="101">O63+O55+O46+O42+O38+O33</f>
        <v>594979451</v>
      </c>
      <c r="P64" s="99">
        <f t="shared" si="101"/>
        <v>0</v>
      </c>
      <c r="Q64" s="99">
        <f t="shared" si="101"/>
        <v>0</v>
      </c>
      <c r="R64" s="99">
        <f>R63+R55+R46+R42+R38+R33</f>
        <v>594979451</v>
      </c>
      <c r="S64" s="99">
        <f t="shared" ref="S64:V64" si="102">S63+S55+S46+S42+S38+S33</f>
        <v>1567857204</v>
      </c>
      <c r="T64" s="99">
        <f t="shared" si="102"/>
        <v>0</v>
      </c>
      <c r="U64" s="99">
        <f t="shared" si="102"/>
        <v>87000</v>
      </c>
      <c r="V64" s="99">
        <f t="shared" si="102"/>
        <v>1567944204</v>
      </c>
      <c r="W64" s="100">
        <f>W55+W63</f>
        <v>3636641140</v>
      </c>
      <c r="X64" s="100">
        <f t="shared" ref="X64:Z64" si="103">X55+X63</f>
        <v>1140238000</v>
      </c>
      <c r="Y64" s="100">
        <f t="shared" si="103"/>
        <v>87000</v>
      </c>
      <c r="Z64" s="100">
        <f t="shared" si="103"/>
        <v>4776966140</v>
      </c>
    </row>
    <row r="65" spans="1:29" ht="20.100000000000001" customHeight="1">
      <c r="A65" s="251" t="s">
        <v>152</v>
      </c>
      <c r="B65" s="251"/>
      <c r="C65" s="251"/>
      <c r="D65" s="251"/>
      <c r="E65" s="251"/>
      <c r="F65" s="227"/>
      <c r="G65" s="227"/>
      <c r="H65" s="227"/>
      <c r="I65" s="227"/>
      <c r="J65" s="227"/>
      <c r="K65" s="86">
        <f t="shared" ref="K65:Y65" si="104">K47+K64</f>
        <v>5857102000</v>
      </c>
      <c r="L65" s="86">
        <f t="shared" si="104"/>
        <v>1140238000</v>
      </c>
      <c r="M65" s="86">
        <f t="shared" si="104"/>
        <v>87000</v>
      </c>
      <c r="N65" s="86">
        <f t="shared" si="104"/>
        <v>6997427000</v>
      </c>
      <c r="O65" s="64">
        <f t="shared" si="104"/>
        <v>805579451</v>
      </c>
      <c r="P65" s="64">
        <f t="shared" si="104"/>
        <v>0</v>
      </c>
      <c r="Q65" s="64">
        <f t="shared" si="104"/>
        <v>0</v>
      </c>
      <c r="R65" s="64">
        <f t="shared" si="104"/>
        <v>805579451</v>
      </c>
      <c r="S65" s="64">
        <f t="shared" si="104"/>
        <v>1981857204</v>
      </c>
      <c r="T65" s="64">
        <f t="shared" si="104"/>
        <v>0</v>
      </c>
      <c r="U65" s="64">
        <f t="shared" si="104"/>
        <v>87000</v>
      </c>
      <c r="V65" s="64">
        <f t="shared" si="104"/>
        <v>1981944204</v>
      </c>
      <c r="W65" s="86">
        <f t="shared" si="104"/>
        <v>5857102000</v>
      </c>
      <c r="X65" s="86">
        <f t="shared" si="104"/>
        <v>1140238000</v>
      </c>
      <c r="Y65" s="86">
        <f t="shared" si="104"/>
        <v>87000</v>
      </c>
      <c r="Z65" s="86">
        <f>Z47+Z64</f>
        <v>6997427000</v>
      </c>
    </row>
    <row r="66" spans="1:29" ht="30.75" customHeight="1">
      <c r="A66" s="257" t="s">
        <v>201</v>
      </c>
      <c r="B66" s="257"/>
      <c r="C66" s="257"/>
      <c r="D66" s="257"/>
      <c r="E66" s="120"/>
      <c r="F66" s="229" t="s">
        <v>157</v>
      </c>
      <c r="G66" s="229"/>
      <c r="H66" s="229"/>
      <c r="I66" s="229"/>
      <c r="J66" s="229"/>
      <c r="K66" s="114">
        <v>5857102000</v>
      </c>
      <c r="L66" s="114">
        <v>1140238000</v>
      </c>
      <c r="M66" s="114">
        <v>87000</v>
      </c>
      <c r="N66" s="114">
        <f>SUM(K66:M66)</f>
        <v>6997427000</v>
      </c>
      <c r="O66" s="97">
        <f>N66-N65</f>
        <v>0</v>
      </c>
      <c r="V66" s="10"/>
      <c r="W66" s="76"/>
      <c r="X66" s="76"/>
      <c r="Y66" s="76"/>
      <c r="Z66" s="76"/>
    </row>
    <row r="67" spans="1:29" ht="39.950000000000003" customHeight="1">
      <c r="A67" s="255"/>
      <c r="B67" s="255"/>
      <c r="C67" s="255"/>
      <c r="D67" s="80"/>
      <c r="E67" s="80"/>
      <c r="F67" s="13"/>
      <c r="G67" s="13"/>
      <c r="H67" s="13"/>
      <c r="I67" s="25"/>
      <c r="J67" s="25"/>
      <c r="N67" s="116" t="s">
        <v>200</v>
      </c>
      <c r="P67" s="97"/>
      <c r="T67" s="97"/>
      <c r="W67" s="115"/>
      <c r="X67" s="115"/>
      <c r="Y67" s="16"/>
      <c r="Z67" s="65" t="str">
        <f>N67</f>
        <v>Versión: 01
FECHA: 22/01/2025</v>
      </c>
    </row>
    <row r="68" spans="1:29" ht="15" customHeight="1">
      <c r="A68" s="232" t="s">
        <v>111</v>
      </c>
      <c r="B68" s="232"/>
      <c r="C68" s="232"/>
      <c r="D68" s="12"/>
      <c r="E68" s="12"/>
      <c r="F68" s="228" t="s">
        <v>112</v>
      </c>
      <c r="G68" s="228"/>
      <c r="H68" s="228"/>
      <c r="I68" s="23"/>
      <c r="J68" s="23"/>
      <c r="M68" s="117"/>
      <c r="N68" s="117"/>
      <c r="W68" s="253" t="s">
        <v>158</v>
      </c>
      <c r="X68" s="253"/>
      <c r="Y68" s="125"/>
      <c r="Z68" s="125"/>
    </row>
    <row r="69" spans="1:29" s="8" customFormat="1" ht="15" customHeight="1">
      <c r="A69" s="234" t="s">
        <v>78</v>
      </c>
      <c r="B69" s="234"/>
      <c r="C69" s="234"/>
      <c r="F69" s="231" t="s">
        <v>83</v>
      </c>
      <c r="G69" s="231"/>
      <c r="H69" s="231"/>
      <c r="I69" s="24"/>
      <c r="J69" s="24"/>
      <c r="M69" s="118"/>
      <c r="N69" s="118"/>
      <c r="W69" s="248" t="s">
        <v>2</v>
      </c>
      <c r="X69" s="248"/>
      <c r="Y69" s="124"/>
      <c r="Z69" s="124"/>
      <c r="AA69" s="158"/>
      <c r="AB69" s="158"/>
      <c r="AC69" s="158"/>
    </row>
    <row r="70" spans="1:29">
      <c r="M70" s="119"/>
      <c r="N70" s="119"/>
    </row>
    <row r="71" spans="1:29" ht="52.5" customHeight="1">
      <c r="M71" s="119"/>
      <c r="N71" s="119"/>
    </row>
    <row r="72" spans="1:29" ht="20.25" customHeight="1">
      <c r="M72" s="119"/>
      <c r="N72" s="119"/>
    </row>
    <row r="73" spans="1:29" ht="27" customHeight="1">
      <c r="M73" s="119"/>
      <c r="N73" s="119"/>
    </row>
    <row r="74" spans="1:29">
      <c r="M74" s="119"/>
      <c r="N74" s="119"/>
    </row>
    <row r="75" spans="1:29">
      <c r="M75" s="119"/>
      <c r="N75" s="119"/>
    </row>
    <row r="76" spans="1:29">
      <c r="M76" s="119"/>
      <c r="N76" s="119"/>
    </row>
    <row r="77" spans="1:29">
      <c r="M77" s="119"/>
      <c r="N77" s="119"/>
    </row>
    <row r="78" spans="1:29">
      <c r="M78" s="119"/>
      <c r="N78" s="119"/>
    </row>
    <row r="79" spans="1:29">
      <c r="M79" s="119"/>
      <c r="N79" s="119"/>
    </row>
    <row r="80" spans="1:29">
      <c r="M80" s="119"/>
      <c r="N80" s="119"/>
    </row>
    <row r="81" spans="13:14">
      <c r="M81" s="119"/>
      <c r="N81" s="119"/>
    </row>
  </sheetData>
  <mergeCells count="66">
    <mergeCell ref="A1:C4"/>
    <mergeCell ref="D1:X4"/>
    <mergeCell ref="Y1:Z1"/>
    <mergeCell ref="Y2:Z2"/>
    <mergeCell ref="Y3:Z3"/>
    <mergeCell ref="Y4:Z4"/>
    <mergeCell ref="A5:B5"/>
    <mergeCell ref="C5:Z5"/>
    <mergeCell ref="A6:B6"/>
    <mergeCell ref="C6:Z6"/>
    <mergeCell ref="A7:B7"/>
    <mergeCell ref="C7:Z7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12:A47"/>
    <mergeCell ref="B12:B46"/>
    <mergeCell ref="C14:J14"/>
    <mergeCell ref="C33:J33"/>
    <mergeCell ref="C37:J37"/>
    <mergeCell ref="C38:J38"/>
    <mergeCell ref="C17:J17"/>
    <mergeCell ref="C20:J20"/>
    <mergeCell ref="C23:J23"/>
    <mergeCell ref="C26:J26"/>
    <mergeCell ref="C29:J29"/>
    <mergeCell ref="C32:J32"/>
    <mergeCell ref="K10:M10"/>
    <mergeCell ref="N10:N11"/>
    <mergeCell ref="O10:Q10"/>
    <mergeCell ref="R10:R11"/>
    <mergeCell ref="A67:C67"/>
    <mergeCell ref="C41:J41"/>
    <mergeCell ref="C42:J42"/>
    <mergeCell ref="C45:J45"/>
    <mergeCell ref="C46:J46"/>
    <mergeCell ref="B47:J47"/>
    <mergeCell ref="A48:A64"/>
    <mergeCell ref="B48:B63"/>
    <mergeCell ref="C54:J54"/>
    <mergeCell ref="C55:J55"/>
    <mergeCell ref="C62:J62"/>
    <mergeCell ref="C63:J63"/>
    <mergeCell ref="W68:X68"/>
    <mergeCell ref="A69:C69"/>
    <mergeCell ref="F69:H69"/>
    <mergeCell ref="W69:X69"/>
    <mergeCell ref="B64:J64"/>
    <mergeCell ref="A65:J65"/>
    <mergeCell ref="A66:D66"/>
    <mergeCell ref="F66:J66"/>
    <mergeCell ref="A68:C68"/>
    <mergeCell ref="F68:H68"/>
  </mergeCells>
  <printOptions horizontalCentered="1"/>
  <pageMargins left="0.9055118110236221" right="0.11811023622047245" top="0.35433070866141736" bottom="0" header="0.31496062992125984" footer="0.31496062992125984"/>
  <pageSetup paperSize="14" scale="50" orientation="landscape" r:id="rId1"/>
  <rowBreaks count="2" manualBreakCount="2">
    <brk id="33" max="25" man="1"/>
    <brk id="55" max="25" man="1"/>
  </rowBreaks>
  <colBreaks count="2" manualBreakCount="2">
    <brk id="26" max="68" man="1"/>
    <brk id="27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PP V0</vt:lpstr>
      <vt:lpstr>PP BCS V2</vt:lpstr>
      <vt:lpstr>BCS V4</vt:lpstr>
      <vt:lpstr>Hoja2</vt:lpstr>
      <vt:lpstr>PP BCS V1 (2)</vt:lpstr>
      <vt:lpstr>PP BCS V1</vt:lpstr>
      <vt:lpstr>'BCS V4'!Área_de_impresión</vt:lpstr>
      <vt:lpstr>'PP BCS V1'!Área_de_impresión</vt:lpstr>
      <vt:lpstr>'PP BCS V1 (2)'!Área_de_impresión</vt:lpstr>
      <vt:lpstr>'PP BCS V2'!Área_de_impresión</vt:lpstr>
      <vt:lpstr>'PP V0'!Área_de_impresión</vt:lpstr>
      <vt:lpstr>'BCS V4'!Títulos_a_imprimir</vt:lpstr>
      <vt:lpstr>'PP BCS V1'!Títulos_a_imprimir</vt:lpstr>
      <vt:lpstr>'PP BCS V1 (2)'!Títulos_a_imprimir</vt:lpstr>
      <vt:lpstr>'PP BCS V2'!Títulos_a_imprimir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2025-05-09T16:13:32Z</cp:lastPrinted>
  <dcterms:created xsi:type="dcterms:W3CDTF">2020-06-25T16:36:00Z</dcterms:created>
  <dcterms:modified xsi:type="dcterms:W3CDTF">2025-05-09T16:16:55Z</dcterms:modified>
</cp:coreProperties>
</file>