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d.docs.live.net/a2e477ea43b3873c/Escritorio/IDEP 2024/Actualización Documental SIG/"/>
    </mc:Choice>
  </mc:AlternateContent>
  <xr:revisionPtr revIDLastSave="5" documentId="13_ncr:1_{F87431A3-2798-A54D-A62F-AFCF9944A825}" xr6:coauthVersionLast="47" xr6:coauthVersionMax="47" xr10:uidLastSave="{7797BC5E-6E7F-4929-A096-400D575CA84B}"/>
  <bookViews>
    <workbookView xWindow="-120" yWindow="-120" windowWidth="20730" windowHeight="11160" activeTab="1" xr2:uid="{9EF69920-9FE6-B44F-A7B5-4176C5248A2F}"/>
  </bookViews>
  <sheets>
    <sheet name="Base" sheetId="2" state="hidden" r:id="rId1"/>
    <sheet name="Instructivo" sheetId="8" r:id="rId2"/>
    <sheet name="Contexto" sheetId="1" r:id="rId3"/>
    <sheet name="Identificación" sheetId="3" r:id="rId4"/>
    <sheet name="Valoración" sheetId="4" r:id="rId5"/>
    <sheet name="Controles" sheetId="5" r:id="rId6"/>
    <sheet name="Manejo del Riesgo" sheetId="6" r:id="rId7"/>
    <sheet name="Matriz de Riesgos" sheetId="7" r:id="rId8"/>
  </sheets>
  <definedNames>
    <definedName name="_xlnm._FilterDatabase" localSheetId="1" hidden="1">Instructivo!$A$5:$C$85</definedName>
    <definedName name="CONTRL2">Base!$A$103:$B$110</definedName>
    <definedName name="CTRL">Base!$E$86:$F$97</definedName>
    <definedName name="IMPA1">Base!$F$44:$G$48</definedName>
    <definedName name="PROB1">Base!$F$36:$G$40</definedName>
    <definedName name="RIESGO1">Base!$D$53:$E$77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5" l="1"/>
  <c r="L6" i="5"/>
  <c r="L7" i="5"/>
  <c r="L8" i="5"/>
  <c r="L9" i="5"/>
  <c r="L10" i="5"/>
  <c r="L11" i="5"/>
  <c r="L12" i="5"/>
  <c r="L13" i="5"/>
  <c r="L14" i="5"/>
  <c r="L15" i="5"/>
  <c r="L16" i="5"/>
  <c r="L17" i="5"/>
  <c r="L18" i="5"/>
  <c r="L19" i="5"/>
  <c r="L20" i="5"/>
  <c r="L21" i="5"/>
  <c r="L22" i="5"/>
  <c r="L23" i="5"/>
  <c r="L24" i="5"/>
  <c r="L25" i="5"/>
  <c r="L26" i="5"/>
  <c r="L27" i="5"/>
  <c r="L28" i="5"/>
  <c r="L29" i="5"/>
  <c r="L30" i="5"/>
  <c r="L31" i="5"/>
  <c r="L32" i="5"/>
  <c r="L5" i="5"/>
  <c r="L4" i="5"/>
  <c r="E10" i="7" l="1"/>
  <c r="F10" i="7"/>
  <c r="G10" i="7"/>
  <c r="H10" i="7"/>
  <c r="I10" i="7"/>
  <c r="J10" i="7"/>
  <c r="E11" i="7"/>
  <c r="F11" i="7"/>
  <c r="G11" i="7"/>
  <c r="H11" i="7"/>
  <c r="I11" i="7"/>
  <c r="J11" i="7"/>
  <c r="E12" i="7"/>
  <c r="F12" i="7"/>
  <c r="G12" i="7"/>
  <c r="H12" i="7"/>
  <c r="I12" i="7"/>
  <c r="J12" i="7"/>
  <c r="E13" i="7"/>
  <c r="F13" i="7"/>
  <c r="G13" i="7"/>
  <c r="H13" i="7"/>
  <c r="I13" i="7"/>
  <c r="J13" i="7"/>
  <c r="E14" i="7"/>
  <c r="F14" i="7"/>
  <c r="G14" i="7"/>
  <c r="H14" i="7"/>
  <c r="I14" i="7"/>
  <c r="J14" i="7"/>
  <c r="E15" i="7"/>
  <c r="F15" i="7"/>
  <c r="G15" i="7"/>
  <c r="H15" i="7"/>
  <c r="I15" i="7"/>
  <c r="J15" i="7"/>
  <c r="E16" i="7"/>
  <c r="F16" i="7"/>
  <c r="G16" i="7"/>
  <c r="H16" i="7"/>
  <c r="I16" i="7"/>
  <c r="J16" i="7"/>
  <c r="E17" i="7"/>
  <c r="F17" i="7"/>
  <c r="G17" i="7"/>
  <c r="H17" i="7"/>
  <c r="I17" i="7"/>
  <c r="J17" i="7"/>
  <c r="E18" i="7"/>
  <c r="F18" i="7"/>
  <c r="G18" i="7"/>
  <c r="H18" i="7"/>
  <c r="I18" i="7"/>
  <c r="J18" i="7"/>
  <c r="E19" i="7"/>
  <c r="F19" i="7"/>
  <c r="G19" i="7"/>
  <c r="H19" i="7"/>
  <c r="I19" i="7"/>
  <c r="J19" i="7"/>
  <c r="E20" i="7"/>
  <c r="F20" i="7"/>
  <c r="G20" i="7"/>
  <c r="H20" i="7"/>
  <c r="I20" i="7"/>
  <c r="J20" i="7"/>
  <c r="E21" i="7"/>
  <c r="F21" i="7"/>
  <c r="G21" i="7"/>
  <c r="H21" i="7"/>
  <c r="I21" i="7"/>
  <c r="J21" i="7"/>
  <c r="E22" i="7"/>
  <c r="F22" i="7"/>
  <c r="G22" i="7"/>
  <c r="H22" i="7"/>
  <c r="I22" i="7"/>
  <c r="J22" i="7"/>
  <c r="E23" i="7"/>
  <c r="F23" i="7"/>
  <c r="G23" i="7"/>
  <c r="H23" i="7"/>
  <c r="I23" i="7"/>
  <c r="J23" i="7"/>
  <c r="E24" i="7"/>
  <c r="F24" i="7"/>
  <c r="G24" i="7"/>
  <c r="H24" i="7"/>
  <c r="I24" i="7"/>
  <c r="J24" i="7"/>
  <c r="E25" i="7"/>
  <c r="F25" i="7"/>
  <c r="G25" i="7"/>
  <c r="H25" i="7"/>
  <c r="I25" i="7"/>
  <c r="J25" i="7"/>
  <c r="E26" i="7"/>
  <c r="F26" i="7"/>
  <c r="G26" i="7"/>
  <c r="H26" i="7"/>
  <c r="I26" i="7"/>
  <c r="J26" i="7"/>
  <c r="E27" i="7"/>
  <c r="F27" i="7"/>
  <c r="G27" i="7"/>
  <c r="H27" i="7"/>
  <c r="I27" i="7"/>
  <c r="J27" i="7"/>
  <c r="E28" i="7"/>
  <c r="F28" i="7"/>
  <c r="G28" i="7"/>
  <c r="H28" i="7"/>
  <c r="I28" i="7"/>
  <c r="J28" i="7"/>
  <c r="E29" i="7"/>
  <c r="F29" i="7"/>
  <c r="G29" i="7"/>
  <c r="H29" i="7"/>
  <c r="I29" i="7"/>
  <c r="J29" i="7"/>
  <c r="E30" i="7"/>
  <c r="F30" i="7"/>
  <c r="G30" i="7"/>
  <c r="H30" i="7"/>
  <c r="I30" i="7"/>
  <c r="J30" i="7"/>
  <c r="E31" i="7"/>
  <c r="F31" i="7"/>
  <c r="G31" i="7"/>
  <c r="H31" i="7"/>
  <c r="I31" i="7"/>
  <c r="J31" i="7"/>
  <c r="E32" i="7"/>
  <c r="F32" i="7"/>
  <c r="G32" i="7"/>
  <c r="H32" i="7"/>
  <c r="I32" i="7"/>
  <c r="J32" i="7"/>
  <c r="E33" i="7"/>
  <c r="F33" i="7"/>
  <c r="G33" i="7"/>
  <c r="H33" i="7"/>
  <c r="I33" i="7"/>
  <c r="J33" i="7"/>
  <c r="E34" i="7"/>
  <c r="F34" i="7"/>
  <c r="G34" i="7"/>
  <c r="H34" i="7"/>
  <c r="I34" i="7"/>
  <c r="J34" i="7"/>
  <c r="E35" i="7"/>
  <c r="F35" i="7"/>
  <c r="G35" i="7"/>
  <c r="H35" i="7"/>
  <c r="I35" i="7"/>
  <c r="J35" i="7"/>
  <c r="E36" i="7"/>
  <c r="F36" i="7"/>
  <c r="G36" i="7"/>
  <c r="H36" i="7"/>
  <c r="I36" i="7"/>
  <c r="J36" i="7"/>
  <c r="E37" i="7"/>
  <c r="F37" i="7"/>
  <c r="G37" i="7"/>
  <c r="H37" i="7"/>
  <c r="I37" i="7"/>
  <c r="J37" i="7"/>
  <c r="E38" i="7"/>
  <c r="F38" i="7"/>
  <c r="G38" i="7"/>
  <c r="H38" i="7"/>
  <c r="I38" i="7"/>
  <c r="J38" i="7"/>
  <c r="E39" i="7"/>
  <c r="F39" i="7"/>
  <c r="G39" i="7"/>
  <c r="H39" i="7"/>
  <c r="I39" i="7"/>
  <c r="J39" i="7"/>
  <c r="E40" i="7"/>
  <c r="F40" i="7"/>
  <c r="G40" i="7"/>
  <c r="H40" i="7"/>
  <c r="I40" i="7"/>
  <c r="J40" i="7"/>
  <c r="E41" i="7"/>
  <c r="F41" i="7"/>
  <c r="G41" i="7"/>
  <c r="H41" i="7"/>
  <c r="I41" i="7"/>
  <c r="J41" i="7"/>
  <c r="H9" i="7"/>
  <c r="J9" i="7"/>
  <c r="I9" i="7"/>
  <c r="G9" i="7"/>
  <c r="F9" i="7"/>
  <c r="C5" i="6" l="1"/>
  <c r="D5" i="6"/>
  <c r="C6" i="6"/>
  <c r="D6" i="6"/>
  <c r="C7" i="6"/>
  <c r="D7" i="6"/>
  <c r="C8" i="6"/>
  <c r="D8" i="6"/>
  <c r="C9" i="6"/>
  <c r="D9" i="6"/>
  <c r="C10" i="6"/>
  <c r="D10" i="6"/>
  <c r="C11" i="6"/>
  <c r="D11" i="6"/>
  <c r="C12" i="6"/>
  <c r="D12" i="6"/>
  <c r="C13" i="6"/>
  <c r="D13" i="6"/>
  <c r="C14" i="6"/>
  <c r="D14" i="6"/>
  <c r="C15" i="6"/>
  <c r="D15" i="6"/>
  <c r="C16" i="6"/>
  <c r="D16" i="6"/>
  <c r="C17" i="6"/>
  <c r="D17" i="6"/>
  <c r="C18" i="6"/>
  <c r="D18" i="6"/>
  <c r="C19" i="6"/>
  <c r="D19" i="6"/>
  <c r="C20" i="6"/>
  <c r="D20" i="6"/>
  <c r="C21" i="6"/>
  <c r="D21" i="6"/>
  <c r="C22" i="6"/>
  <c r="D22" i="6"/>
  <c r="C23" i="6"/>
  <c r="D23" i="6"/>
  <c r="C24" i="6"/>
  <c r="D24" i="6"/>
  <c r="C25" i="6"/>
  <c r="D25" i="6"/>
  <c r="C26" i="6"/>
  <c r="D26" i="6"/>
  <c r="C27" i="6"/>
  <c r="D27" i="6"/>
  <c r="C28" i="6"/>
  <c r="D28" i="6"/>
  <c r="C29" i="6"/>
  <c r="D29" i="6"/>
  <c r="C30" i="6"/>
  <c r="D30" i="6"/>
  <c r="C31" i="6"/>
  <c r="D31" i="6"/>
  <c r="C32" i="6"/>
  <c r="D32" i="6"/>
  <c r="D4" i="6"/>
  <c r="C5" i="5"/>
  <c r="D5" i="5"/>
  <c r="C6" i="5"/>
  <c r="D6" i="5"/>
  <c r="C7" i="5"/>
  <c r="D7" i="5"/>
  <c r="C8" i="5"/>
  <c r="D8" i="5"/>
  <c r="C9" i="5"/>
  <c r="D9" i="5"/>
  <c r="C10" i="5"/>
  <c r="D10" i="5"/>
  <c r="C11" i="5"/>
  <c r="D11"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C30" i="5"/>
  <c r="D30" i="5"/>
  <c r="C31" i="5"/>
  <c r="D31" i="5"/>
  <c r="C32" i="5"/>
  <c r="D32" i="5"/>
  <c r="C33" i="5"/>
  <c r="D33" i="5"/>
  <c r="C5" i="4"/>
  <c r="H5" i="4"/>
  <c r="M5" i="4"/>
  <c r="C6" i="4"/>
  <c r="H6" i="4"/>
  <c r="M6" i="4"/>
  <c r="C7" i="4"/>
  <c r="H7" i="4"/>
  <c r="M7" i="4"/>
  <c r="C8" i="4"/>
  <c r="H8" i="4"/>
  <c r="M8" i="4"/>
  <c r="C9" i="4"/>
  <c r="H9" i="4"/>
  <c r="M9" i="4"/>
  <c r="C10" i="4"/>
  <c r="H10" i="4"/>
  <c r="M10" i="4"/>
  <c r="C11" i="4"/>
  <c r="H11" i="4"/>
  <c r="M11" i="4"/>
  <c r="C12" i="4"/>
  <c r="H12" i="4"/>
  <c r="M12" i="4"/>
  <c r="C13" i="4"/>
  <c r="H13" i="4"/>
  <c r="M13" i="4"/>
  <c r="C14" i="4"/>
  <c r="H14" i="4"/>
  <c r="M14" i="4"/>
  <c r="C15" i="4"/>
  <c r="H15" i="4"/>
  <c r="M15" i="4"/>
  <c r="C16" i="4"/>
  <c r="H16" i="4"/>
  <c r="M16" i="4"/>
  <c r="C17" i="4"/>
  <c r="H17" i="4"/>
  <c r="M17" i="4"/>
  <c r="C18" i="4"/>
  <c r="H18" i="4"/>
  <c r="M18" i="4"/>
  <c r="C19" i="4"/>
  <c r="H19" i="4"/>
  <c r="M19" i="4"/>
  <c r="C20" i="4"/>
  <c r="H20" i="4"/>
  <c r="M20" i="4"/>
  <c r="C21" i="4"/>
  <c r="H21" i="4"/>
  <c r="M21" i="4"/>
  <c r="C22" i="4"/>
  <c r="H22" i="4"/>
  <c r="M22" i="4"/>
  <c r="C23" i="4"/>
  <c r="H23" i="4"/>
  <c r="M23" i="4"/>
  <c r="C24" i="4"/>
  <c r="H24" i="4"/>
  <c r="M24" i="4"/>
  <c r="C25" i="4"/>
  <c r="H25" i="4"/>
  <c r="M25" i="4"/>
  <c r="C26" i="4"/>
  <c r="H26" i="4"/>
  <c r="M26" i="4"/>
  <c r="C27" i="4"/>
  <c r="H27" i="4"/>
  <c r="M27" i="4"/>
  <c r="C28" i="4"/>
  <c r="H28" i="4"/>
  <c r="M28" i="4"/>
  <c r="C29" i="4"/>
  <c r="H29" i="4"/>
  <c r="M29" i="4"/>
  <c r="C30" i="4"/>
  <c r="H30" i="4"/>
  <c r="M30" i="4"/>
  <c r="C31" i="4"/>
  <c r="H31" i="4"/>
  <c r="M31" i="4"/>
  <c r="C32" i="4"/>
  <c r="H32" i="4"/>
  <c r="M32" i="4"/>
  <c r="C33" i="4"/>
  <c r="H33" i="4"/>
  <c r="M33" i="4"/>
  <c r="C34" i="4"/>
  <c r="H34" i="4"/>
  <c r="M34" i="4"/>
  <c r="C35" i="4"/>
  <c r="H35" i="4"/>
  <c r="M35" i="4"/>
  <c r="C36" i="4"/>
  <c r="H36" i="4"/>
  <c r="M36" i="4"/>
  <c r="C37" i="4"/>
  <c r="H37" i="4"/>
  <c r="M37" i="4"/>
  <c r="C4" i="3"/>
  <c r="I4" i="3"/>
  <c r="C5" i="3"/>
  <c r="I5" i="3"/>
  <c r="C6" i="3"/>
  <c r="I6" i="3"/>
  <c r="C7" i="3"/>
  <c r="I7" i="3"/>
  <c r="C8" i="3"/>
  <c r="I8" i="3"/>
  <c r="C9" i="3"/>
  <c r="I9" i="3"/>
  <c r="C10" i="3"/>
  <c r="I10" i="3"/>
  <c r="C11" i="3"/>
  <c r="I11" i="3"/>
  <c r="C12" i="3"/>
  <c r="I12" i="3"/>
  <c r="C13" i="3"/>
  <c r="I13" i="3"/>
  <c r="C14" i="3"/>
  <c r="I14" i="3"/>
  <c r="C15" i="3"/>
  <c r="I15" i="3"/>
  <c r="C16" i="3"/>
  <c r="I16" i="3"/>
  <c r="C17" i="3"/>
  <c r="I17" i="3"/>
  <c r="C18" i="3"/>
  <c r="I18" i="3"/>
  <c r="C19" i="3"/>
  <c r="I19" i="3"/>
  <c r="C20" i="3"/>
  <c r="I20" i="3"/>
  <c r="C21" i="3"/>
  <c r="I21" i="3"/>
  <c r="C22" i="3"/>
  <c r="I22" i="3"/>
  <c r="C23" i="3"/>
  <c r="I23" i="3"/>
  <c r="C24" i="3"/>
  <c r="I24" i="3"/>
  <c r="C25" i="3"/>
  <c r="I25" i="3"/>
  <c r="C26" i="3"/>
  <c r="I26" i="3"/>
  <c r="C27" i="3"/>
  <c r="I27" i="3"/>
  <c r="C28" i="3"/>
  <c r="I28" i="3"/>
  <c r="C29" i="3"/>
  <c r="I29" i="3"/>
  <c r="C30" i="3"/>
  <c r="I30" i="3"/>
  <c r="C3" i="3"/>
  <c r="I113" i="2"/>
  <c r="D119" i="2"/>
  <c r="D120" i="2"/>
  <c r="D121" i="2"/>
  <c r="D122" i="2"/>
  <c r="D123" i="2"/>
  <c r="D124" i="2"/>
  <c r="D125" i="2"/>
  <c r="D126" i="2"/>
  <c r="D118" i="2"/>
  <c r="D54" i="2"/>
  <c r="D55" i="2"/>
  <c r="D56" i="2"/>
  <c r="D57" i="2"/>
  <c r="D58" i="2"/>
  <c r="D59" i="2"/>
  <c r="D60" i="2"/>
  <c r="D61" i="2"/>
  <c r="D62" i="2"/>
  <c r="D63" i="2"/>
  <c r="D64" i="2"/>
  <c r="D65" i="2"/>
  <c r="D66" i="2"/>
  <c r="D67" i="2"/>
  <c r="D68" i="2"/>
  <c r="D69" i="2"/>
  <c r="D70" i="2"/>
  <c r="D71" i="2"/>
  <c r="D72" i="2"/>
  <c r="D73" i="2"/>
  <c r="D74" i="2"/>
  <c r="D75" i="2"/>
  <c r="D76" i="2"/>
  <c r="D77" i="2"/>
  <c r="D53" i="2"/>
  <c r="N6" i="4" s="1"/>
  <c r="M4" i="4"/>
  <c r="N12" i="4" l="1"/>
  <c r="N5" i="4"/>
  <c r="D9" i="7"/>
  <c r="C4" i="5"/>
  <c r="C4" i="4"/>
  <c r="C4" i="6"/>
  <c r="N37" i="4"/>
  <c r="N36" i="4"/>
  <c r="N35" i="4"/>
  <c r="N34" i="4"/>
  <c r="N33" i="4"/>
  <c r="N32" i="4"/>
  <c r="N31" i="4"/>
  <c r="N30" i="4"/>
  <c r="N29" i="4"/>
  <c r="N28" i="4"/>
  <c r="N27" i="4"/>
  <c r="N26" i="4"/>
  <c r="N25" i="4"/>
  <c r="N24" i="4"/>
  <c r="N23" i="4"/>
  <c r="N22" i="4"/>
  <c r="N21" i="4"/>
  <c r="N20" i="4"/>
  <c r="N19" i="4"/>
  <c r="N18" i="4"/>
  <c r="N17" i="4"/>
  <c r="N16" i="4"/>
  <c r="N15" i="4"/>
  <c r="N14" i="4"/>
  <c r="N13" i="4"/>
  <c r="N10" i="4"/>
  <c r="N9" i="4"/>
  <c r="N8" i="4"/>
  <c r="N7" i="4"/>
  <c r="N11" i="4"/>
  <c r="C10" i="7"/>
  <c r="C11" i="7"/>
  <c r="C12" i="7"/>
  <c r="C13" i="7"/>
  <c r="C14" i="7"/>
  <c r="C15" i="7"/>
  <c r="C16" i="7"/>
  <c r="C17" i="7"/>
  <c r="C18" i="7"/>
  <c r="C19" i="7"/>
  <c r="C20" i="7"/>
  <c r="C22" i="7"/>
  <c r="C25" i="7"/>
  <c r="C26" i="7"/>
  <c r="C27" i="7"/>
  <c r="C30" i="7"/>
  <c r="C32" i="7"/>
  <c r="C40" i="7"/>
  <c r="C41" i="7"/>
  <c r="D25" i="7"/>
  <c r="D29" i="7"/>
  <c r="D33" i="7"/>
  <c r="D37" i="7"/>
  <c r="D39" i="7"/>
  <c r="D10" i="7"/>
  <c r="D11" i="7"/>
  <c r="D12" i="7"/>
  <c r="D13" i="7"/>
  <c r="D14" i="7"/>
  <c r="D15" i="7"/>
  <c r="D16" i="7"/>
  <c r="D17" i="7"/>
  <c r="D18" i="7"/>
  <c r="D19" i="7"/>
  <c r="D20" i="7"/>
  <c r="D22" i="7"/>
  <c r="D23" i="7"/>
  <c r="D24" i="7"/>
  <c r="D30" i="7"/>
  <c r="D32" i="7"/>
  <c r="D36" i="7"/>
  <c r="D41" i="7"/>
  <c r="C35" i="7"/>
  <c r="C38" i="7"/>
  <c r="C39" i="7"/>
  <c r="D27" i="7"/>
  <c r="D31" i="7"/>
  <c r="D35" i="7"/>
  <c r="D40" i="7"/>
  <c r="C9" i="7"/>
  <c r="C21" i="7"/>
  <c r="C23" i="7"/>
  <c r="C24" i="7"/>
  <c r="C28" i="7"/>
  <c r="C29" i="7"/>
  <c r="C31" i="7"/>
  <c r="C33" i="7"/>
  <c r="C34" i="7"/>
  <c r="C36" i="7"/>
  <c r="C37" i="7"/>
  <c r="D21" i="7"/>
  <c r="D26" i="7"/>
  <c r="D28" i="7"/>
  <c r="D34" i="7"/>
  <c r="D38" i="7"/>
  <c r="H4" i="4"/>
  <c r="N4" i="4" s="1"/>
  <c r="J36" i="2"/>
  <c r="I3" i="3"/>
  <c r="D4" i="5" l="1"/>
  <c r="E9" i="7"/>
</calcChain>
</file>

<file path=xl/sharedStrings.xml><?xml version="1.0" encoding="utf-8"?>
<sst xmlns="http://schemas.openxmlformats.org/spreadsheetml/2006/main" count="549" uniqueCount="281">
  <si>
    <t>Dirección y Planeación</t>
  </si>
  <si>
    <t>Divulgación y Comunicación</t>
  </si>
  <si>
    <t>Atención al Ciudadano</t>
  </si>
  <si>
    <t>Investigación y Desarrollo Pedagógico</t>
  </si>
  <si>
    <t>Gestión Documental</t>
  </si>
  <si>
    <t>Gestión de Talento Humano</t>
  </si>
  <si>
    <t>Gestión de Recursos Físicos y Ambiental</t>
  </si>
  <si>
    <t>Gestión Financiera</t>
  </si>
  <si>
    <t>Control Interno Disciplinario</t>
  </si>
  <si>
    <t>Gestión Contractual</t>
  </si>
  <si>
    <t>Gestión Jurídica</t>
  </si>
  <si>
    <t>Gestión Tecnológica</t>
  </si>
  <si>
    <t>Mejoramiento Integral y Continuo</t>
  </si>
  <si>
    <t>Evaluación y Control</t>
  </si>
  <si>
    <t>Procesos IDEP</t>
  </si>
  <si>
    <t>1. Identifique las debilidades asociadas con su proceso</t>
  </si>
  <si>
    <t>2. Identifique las Fortalezas asociadas a su proceso</t>
  </si>
  <si>
    <t>Factores Internos</t>
  </si>
  <si>
    <t>3. Identifique las Amenazas a las que se ve expuesto su proceso</t>
  </si>
  <si>
    <t>4. Identifique las oportunidades que puede aprovechar su proceso</t>
  </si>
  <si>
    <t>Impacto</t>
  </si>
  <si>
    <t>Causa Inmediata</t>
  </si>
  <si>
    <t>Causa Raíz</t>
  </si>
  <si>
    <t>Descripción del Riesgo</t>
  </si>
  <si>
    <t>Tipo</t>
  </si>
  <si>
    <t>Gestión</t>
  </si>
  <si>
    <t>RG</t>
  </si>
  <si>
    <t>Seguridad de la información</t>
  </si>
  <si>
    <t>Corrupción</t>
  </si>
  <si>
    <t>RC</t>
  </si>
  <si>
    <t>Fiscal</t>
  </si>
  <si>
    <t>RF</t>
  </si>
  <si>
    <t>Ambiental</t>
  </si>
  <si>
    <t>LA/FT</t>
  </si>
  <si>
    <t>Tipología</t>
  </si>
  <si>
    <t>AM</t>
  </si>
  <si>
    <t>LA</t>
  </si>
  <si>
    <t>SI</t>
  </si>
  <si>
    <t>Ocurrencia</t>
  </si>
  <si>
    <t>Frecuencia</t>
  </si>
  <si>
    <t>Condiciones</t>
  </si>
  <si>
    <t>Trazabilidad</t>
  </si>
  <si>
    <t>Costo</t>
  </si>
  <si>
    <t>Tiempo</t>
  </si>
  <si>
    <t>Alcance</t>
  </si>
  <si>
    <t xml:space="preserve">Operatividad </t>
  </si>
  <si>
    <t>No ha ocurrido en la entidad</t>
  </si>
  <si>
    <t>La actividad desarrollada que posibilita la materialización del riesgo tiene una frecuencia de ejecución Anual</t>
  </si>
  <si>
    <t>Las condiciones actuales hacen que la materialización del riesgo sea un evento improbable</t>
  </si>
  <si>
    <t xml:space="preserve">Se cuenta con registros históricos que permitan llevar la trazabilidad de la ocurrencia de eventos relacionados </t>
  </si>
  <si>
    <t>La materialización del riesgo no conlleva a pérdidas económicas.</t>
  </si>
  <si>
    <t>En caso de materializarse el riesgo afectaría los tiempos de operación en periodos inferiores a cuatro horas.</t>
  </si>
  <si>
    <t>El riesgo tiene una afectación puntual en el procedimiento, no afecta otras tareas desarrolladas en el proceso evaluado.</t>
  </si>
  <si>
    <t>La materialización del riesgo afectaría levemente la operación normal del proceso.</t>
  </si>
  <si>
    <t>Ha ocurrido una vez en los últimos cinco años en la Entidad</t>
  </si>
  <si>
    <t>La actividad desarrollada que posibilita la materialización del riesgo tiene una frecuencia de ejecución semestral</t>
  </si>
  <si>
    <t>Las condiciones actuales hacen que la materialización del riesgo sea un evento con una baja probabilidad de ocurrencia</t>
  </si>
  <si>
    <t>Se cuenta con registros históricos que posibilitan el análisis de situaciones similares y que permitan analizar eventos similares</t>
  </si>
  <si>
    <t>La materialización del riesgo conlleva a pérdidas económicas mínimas que para su atención no requieren modificaciones en términos presupuestales</t>
  </si>
  <si>
    <t>En caso de materializarse el riesgo afectaría los tiempos de operación entre uno y dos días.</t>
  </si>
  <si>
    <t>El riesgo tiene una afectación en el procedimiento y afecta algunos procedimeintos  del proceso evaluado.</t>
  </si>
  <si>
    <t>La materialización del riesgo afectaría la operación normal del proceso.</t>
  </si>
  <si>
    <t>Ha ocurrido una vez en los  últimos dos años en la Entidad</t>
  </si>
  <si>
    <t>La actividad desarrollada que posibilita la materialización del riesgo tiene una frecuencia de ejecución mensual</t>
  </si>
  <si>
    <t>Las condiciones actuales hacen que la materialización del riesgo sea un evento con una probabilidad moderada</t>
  </si>
  <si>
    <t>Existen datos que pueden brindar información frente a la ocurrencia de un evento, pero esta información debe ser reconstruida</t>
  </si>
  <si>
    <t>La materialización del riesgo conlleva a pérdidas económicas mínimas que implican modificaciones leves a los presupuestos de los proyectos de inversión relacionados.</t>
  </si>
  <si>
    <t>En caso de materializarse el riesgo afectaría los tiempos de operación en más de dos y hasta tres días.</t>
  </si>
  <si>
    <t>El riesgo tiene una afectación local y tiene impacto sobre el proceso evaluado.</t>
  </si>
  <si>
    <t xml:space="preserve">La materialización del riesgo afectaría la operación normal del proceso e implica el despliegue de una contingencia </t>
  </si>
  <si>
    <t>Ha ocurrido una vez en la Entidad en el último año</t>
  </si>
  <si>
    <t xml:space="preserve">La actividad desarrollada que posibilita la materialización del riesgo tiene una frecuencia de ejecución semanal </t>
  </si>
  <si>
    <t>Las condiciones actuales hacen que la materialización del riesgo sea un evento con una alta probabilidad de ocurrencia</t>
  </si>
  <si>
    <t>Existen algunos registros de información relacionada, pero estos datos no están inmediatamente disponibles</t>
  </si>
  <si>
    <t xml:space="preserve">La materialización del riesgo conlleva a pérdidas económicas considerables y modifica los presupuestos del o de los proyectos de inversión con que tenga relación. </t>
  </si>
  <si>
    <t>En caso de materializarse el riesgo afectaría los tiempos de operación en más de tres y hasta cuatro días.</t>
  </si>
  <si>
    <t>El riesgo tiene una afectación extensa y afecta otro proceso además del proceso evaluado.</t>
  </si>
  <si>
    <t>La materialización del riesgo afectaría la operación normal del proceso, desplazando varios recursos para su atención.</t>
  </si>
  <si>
    <t>Ha ocurrido más de una vez en la entidad en el último año</t>
  </si>
  <si>
    <t xml:space="preserve">La actividad desarrollada que posibilita la materialización del riesgo tiene una frecuencia de ejecución diaria  </t>
  </si>
  <si>
    <t>Las condiciones actuales hacen que la materialización del riesgo sea un evento casi certero</t>
  </si>
  <si>
    <t xml:space="preserve">No se cuenta con registros históricos que permitan llevar la trazabilidad de la ocurrencia de eventos relacionados </t>
  </si>
  <si>
    <t xml:space="preserve">La materialización del riesgo conlleva a pérdidas económicas significativas que afectan directamente el cumplimiento de los objetivos del o de los proyectos de inversión con que tenga relación. </t>
  </si>
  <si>
    <t>En caso de materializarse el riesgo afectaría los tiempos de operación en periodos superiores a cuatro días.</t>
  </si>
  <si>
    <t>El riesgo tiene una afectación extensa y afecta varios procesos además del proceso evaluado.</t>
  </si>
  <si>
    <t>La materialización del riesgo afectaría por completo la operación normal del proceso.</t>
  </si>
  <si>
    <t>Valoración de Probabilidad</t>
  </si>
  <si>
    <t>Probabilidad</t>
  </si>
  <si>
    <t>Valoración de Impacto</t>
  </si>
  <si>
    <t>Riesgo Inherente</t>
  </si>
  <si>
    <t>Control</t>
  </si>
  <si>
    <t>Nivel de Riesgo Residual</t>
  </si>
  <si>
    <t>Tipo de Acción</t>
  </si>
  <si>
    <t>Descripción</t>
  </si>
  <si>
    <t>Responsable</t>
  </si>
  <si>
    <t>Fecha de Inicio</t>
  </si>
  <si>
    <t>Fecha Fin</t>
  </si>
  <si>
    <t>1er Seguimiento</t>
  </si>
  <si>
    <t>Estado</t>
  </si>
  <si>
    <t xml:space="preserve">Seguimiento </t>
  </si>
  <si>
    <t>2do Seguimiento</t>
  </si>
  <si>
    <t>3er Seguimiento</t>
  </si>
  <si>
    <t>4to Seguimiento</t>
  </si>
  <si>
    <t>Implementación</t>
  </si>
  <si>
    <t>Documentación</t>
  </si>
  <si>
    <t>Evidencia</t>
  </si>
  <si>
    <t>Valoración Final</t>
  </si>
  <si>
    <t>Muy Alta</t>
  </si>
  <si>
    <t>Alta</t>
  </si>
  <si>
    <t>Media</t>
  </si>
  <si>
    <t>Baja</t>
  </si>
  <si>
    <t>Muy Baja</t>
  </si>
  <si>
    <t>Catastrófico</t>
  </si>
  <si>
    <t>Mayor</t>
  </si>
  <si>
    <t>Moderado</t>
  </si>
  <si>
    <t>Menor</t>
  </si>
  <si>
    <t>Leve</t>
  </si>
  <si>
    <t>Bajo</t>
  </si>
  <si>
    <t>Alto</t>
  </si>
  <si>
    <t>Extremo</t>
  </si>
  <si>
    <t>Descripción del Control</t>
  </si>
  <si>
    <t>Atributo</t>
  </si>
  <si>
    <t>Criterio</t>
  </si>
  <si>
    <t>Pond</t>
  </si>
  <si>
    <t>Peso</t>
  </si>
  <si>
    <t>Atributos de Eficiencia</t>
  </si>
  <si>
    <t>Preventivo</t>
  </si>
  <si>
    <t>Detectivo</t>
  </si>
  <si>
    <t>Correctivo</t>
  </si>
  <si>
    <t>Automático</t>
  </si>
  <si>
    <t>Manual</t>
  </si>
  <si>
    <t>Atributos Informativos</t>
  </si>
  <si>
    <t>Documentado</t>
  </si>
  <si>
    <t>Sin documentar</t>
  </si>
  <si>
    <t>Continua</t>
  </si>
  <si>
    <t>Aleatoria</t>
  </si>
  <si>
    <t>Con registro</t>
  </si>
  <si>
    <t>Sin registro</t>
  </si>
  <si>
    <t>Fuerte</t>
  </si>
  <si>
    <t>Debil</t>
  </si>
  <si>
    <t>Afecta</t>
  </si>
  <si>
    <t>Impacto y frecuencia</t>
  </si>
  <si>
    <t>Proceso</t>
  </si>
  <si>
    <t xml:space="preserve">Documento de Referencia del Control </t>
  </si>
  <si>
    <t>Muy BajaLeve</t>
  </si>
  <si>
    <t>BajaLeve</t>
  </si>
  <si>
    <t>MediaLeve</t>
  </si>
  <si>
    <t>AltaLeve</t>
  </si>
  <si>
    <t>Muy AltaLeve</t>
  </si>
  <si>
    <t>Muy BajaMenor</t>
  </si>
  <si>
    <t>BajaMenor</t>
  </si>
  <si>
    <t>MediaMenor</t>
  </si>
  <si>
    <t>AltaMenor</t>
  </si>
  <si>
    <t>Muy AltaMenor</t>
  </si>
  <si>
    <t>Muy BajaModerado</t>
  </si>
  <si>
    <t>BajaModerado</t>
  </si>
  <si>
    <t>MediaModerado</t>
  </si>
  <si>
    <t>AltaModerado</t>
  </si>
  <si>
    <t>Muy AltaModerado</t>
  </si>
  <si>
    <t>Muy BajaMayor</t>
  </si>
  <si>
    <t>BajaMayor</t>
  </si>
  <si>
    <t>MediaMayor</t>
  </si>
  <si>
    <t>AltaMayor</t>
  </si>
  <si>
    <t>Muy AltaMayor</t>
  </si>
  <si>
    <t>Muy BajaCatastrófico</t>
  </si>
  <si>
    <t>BajaCatastrófico</t>
  </si>
  <si>
    <t>MediaCatastrófico</t>
  </si>
  <si>
    <t>AltaCatastrófico</t>
  </si>
  <si>
    <t>Muy AltaCatastrófico</t>
  </si>
  <si>
    <t>Residual</t>
  </si>
  <si>
    <t>Riesgo Residual</t>
  </si>
  <si>
    <t>ID</t>
  </si>
  <si>
    <t>Aceptar</t>
  </si>
  <si>
    <t>Reducir</t>
  </si>
  <si>
    <t>Evitar</t>
  </si>
  <si>
    <t>Compartir</t>
  </si>
  <si>
    <t>Transferir</t>
  </si>
  <si>
    <t>En ejecución</t>
  </si>
  <si>
    <t>Vencida</t>
  </si>
  <si>
    <t>Cerrada Efectiva</t>
  </si>
  <si>
    <t>Cerrada Inefectiva</t>
  </si>
  <si>
    <t>Fecha</t>
  </si>
  <si>
    <t>Descripción de la Acción de Manejo</t>
  </si>
  <si>
    <t>DP</t>
  </si>
  <si>
    <t>DC</t>
  </si>
  <si>
    <t>AC</t>
  </si>
  <si>
    <t>GD</t>
  </si>
  <si>
    <t>TH</t>
  </si>
  <si>
    <t>GF</t>
  </si>
  <si>
    <t>CD</t>
  </si>
  <si>
    <t>GC</t>
  </si>
  <si>
    <t>GJ</t>
  </si>
  <si>
    <t>GT</t>
  </si>
  <si>
    <t>MC</t>
  </si>
  <si>
    <t>EC</t>
  </si>
  <si>
    <t>Nº</t>
  </si>
  <si>
    <t>Factores Externos</t>
  </si>
  <si>
    <t>Producto Esperado</t>
  </si>
  <si>
    <t xml:space="preserve"> Controles</t>
  </si>
  <si>
    <t>Acción de Manejo</t>
  </si>
  <si>
    <t>Matriz de Riesgos Institucional IDEP</t>
  </si>
  <si>
    <t>Objetivo Proceso</t>
  </si>
  <si>
    <t>Esporádica</t>
  </si>
  <si>
    <t>Cerrada Vencida</t>
  </si>
  <si>
    <t>Seguimiento a la Valoración del Control</t>
  </si>
  <si>
    <t>Fecha Seguimiento</t>
  </si>
  <si>
    <t xml:space="preserve">Concepto de Calificación </t>
  </si>
  <si>
    <t>Contexto</t>
  </si>
  <si>
    <t>Identificación</t>
  </si>
  <si>
    <t>Valoración</t>
  </si>
  <si>
    <t>Controles</t>
  </si>
  <si>
    <t>Manejo del Riesgo</t>
  </si>
  <si>
    <t>Matriz de Riesgos</t>
  </si>
  <si>
    <t xml:space="preserve">Corresponde a la identificación de los elementos que afectan internamente la organización, tanto positiva como negativamente. </t>
  </si>
  <si>
    <t>Las fortalezas son las condiciones de carácter positivo que posibilitan el logro de los objetivos del proceso que se está analizando.</t>
  </si>
  <si>
    <t>Las debilidades hacen referencia a los vacíos de gestión presentes en el proceso objeto de aplicación de la metodología.</t>
  </si>
  <si>
    <t>Las amenazas son esos elementos de carácter negativo que desde una fuente externa pueden afectar el proceso y su desempeño.</t>
  </si>
  <si>
    <t xml:space="preserve">Corresponde a los elementos que afectan positivamente el proceso desde un contexto externo, frente a los cuales no se tiene un control o influencia específica. </t>
  </si>
  <si>
    <t xml:space="preserve">Hace referencia a las posibilidades de potencializar los resultados de la gestión a partir de condiciones del contexto y frente a los cuales se debe tomar determinaciones para su aprovechamiento. </t>
  </si>
  <si>
    <t xml:space="preserve">Campo Automático. Corresponde a la numeración de la línea en la cual se documentará el proceso de gestión del riesgo para generar un identificador único. </t>
  </si>
  <si>
    <t>Campo Automático. Corresponde a la definición de siglas derivadas del proceso frente al cual se esta desarrollando la gestión del riesgo.</t>
  </si>
  <si>
    <t>En este campo, el evaluador debe seleccionar el proceso frente al cual se va a trabajar de la lista desplegable.</t>
  </si>
  <si>
    <t xml:space="preserve">Campo Automático. Corresponde al objetivo general del proceso frente al cual se va a trabajar, como punto de partida para la identificación de riesgos. </t>
  </si>
  <si>
    <t>En este campo analice las consecuencias que puede ocasionar a la organización la materialización del riesgo, redacte de la forma más concreta posible. Para efectos de la calificación se tomará el impacto con el nivel más alto.</t>
  </si>
  <si>
    <t>Incluya en este campo las circunstancias bajo las cuales se presenta el riesgo, es la situación más evidente frente al riesgo, redacte de la forma más concreta posible.</t>
  </si>
  <si>
    <t>Corresponde a las razones por la cuales se puede presentar  el riesgo, redactado de la forma más concreta posible.</t>
  </si>
  <si>
    <t>Es la llave de identificación de la linea de riesgo que se está trabajando.</t>
  </si>
  <si>
    <t xml:space="preserve">Campo Automático. Es el texto concatenado de los tres elementos documentados anteriormente. </t>
  </si>
  <si>
    <t>Campo Automático. Corresponde a la definición específica del riesgo dada en la hoja "Identificación"</t>
  </si>
  <si>
    <t>Corresponde a los campos que permitirán identificar la valoración de probabilidad de ocurrencia o materialización para el riesgo analizado.</t>
  </si>
  <si>
    <t>Seleccione de la lista desplegable la opción que más se ajuste a la posibilidad de ocurrencia del riesgo analizado.</t>
  </si>
  <si>
    <t xml:space="preserve">Seleccione de la lista desplegable la opción que más se ajuste a la posibilidad de frecuencia con la que se realiza la actividad asociada con el riesgo analizado. </t>
  </si>
  <si>
    <t xml:space="preserve">Seleccione de la lista desplegable la opción que más se ajuste a las condiciones en las que se realiza la actividad asociada con el riesgo analizado. </t>
  </si>
  <si>
    <t xml:space="preserve">Seleccione de la lista desplegable la opción que más se ajuste a los elementos que posibilitan la trazabilidad y registro de la actividad asociada con el riesgo analizado. </t>
  </si>
  <si>
    <t>Campo Automático. Corresponde al cruce de valores asignados a cada uno de los valores previamente seleccionados y define el valor asignado al criterio de impacto.</t>
  </si>
  <si>
    <t>Campo Automático. Corresponde al cruce de valores asignados a cada uno de los valores previamente seleccionados y define el valor asignado al criterio de Frecuencia.</t>
  </si>
  <si>
    <t>Seleccione de la lista desplegable la opción que más se ajuste al costo asociado con la posibilidad de ocurrencia del riesgo analizado.</t>
  </si>
  <si>
    <t xml:space="preserve">Es la caracterización del tipo de riesgo, en este campo debe seleccionar de la lista desplegable el tipo de riesgo que corresponda de acuerdo al carácter de los elementos documentados. </t>
  </si>
  <si>
    <t>Es la llave de identificación de la línea de riesgo que se está trabajando.</t>
  </si>
  <si>
    <t>Corresponde a los campos que permitirán identificar la valoración del impacto que podría ocasionar la materialización del riesgo analizado.</t>
  </si>
  <si>
    <t>Seleccione de la lista desplegable la opción que más se ajuste a la perdida de tiempo que puede acarrear la materialización del riesgo analizado.</t>
  </si>
  <si>
    <t>Seleccione de la lista desplegable la opción que más se ajuste a la magnitud del daño que puede acarrear la materialización del riesgo analizado.</t>
  </si>
  <si>
    <t>Seleccione de la lista desplegable la opción que más se ajuste a la afectación de la operatividad que puede acarrear la materialización del riesgo analizado.</t>
  </si>
  <si>
    <t>Campo Automático. Corresponde al nivel de riesgo inherente identificado en la hoja "Valoración"</t>
  </si>
  <si>
    <t>En este campo debe incluir la descripción completa del control que se aplica para evitar las desviaciones de la actividad asociada con el riesgo. La descripción debe ser tan concreta que permita identificar el control por parte de cualquier lector de este instrumento.</t>
  </si>
  <si>
    <t xml:space="preserve">En este campo debe incluir la codificación del control que está formalmente establecido. En caso de no contar con una codificación formal, este elemento debe ser valorado en el criterio "Documentación" y entre las acciones de manejo se puede incluir su formalización. </t>
  </si>
  <si>
    <t>Seleccione de la lista desplegable la opción que más se ajuste al tipo de control que se está evaluando.</t>
  </si>
  <si>
    <t>Seleccione de la lista desplegable la opción que más se ajuste al tipo de aplicación del control que se está evaluando.</t>
  </si>
  <si>
    <t>Seleccione de la lista desplegable la opción asociada con el estado de documentación del control que se está evaluando.</t>
  </si>
  <si>
    <t>Seleccione de la lista desplegable la opción asociada con la frecuencia con la que se aplica el control que se está evaluando.</t>
  </si>
  <si>
    <t>Seleccione de la lista desplegable la opción asociada con la evidencia que deja la aplicación del control que se está evaluando.</t>
  </si>
  <si>
    <t xml:space="preserve">Campo Automático. Correspode a el cruce de la valoración de los criterios de evaluación del control previamente descrito. </t>
  </si>
  <si>
    <t xml:space="preserve">Seleccione de la lista desplegable si el control aplicado afecta la frecuencia o el impacto de la ocurrencia del riesgo. </t>
  </si>
  <si>
    <t xml:space="preserve">Dependiendo la aplicación del control y su afectación a impacto o frecuencia, el nivel de riesgo inherente disminuirá. </t>
  </si>
  <si>
    <t xml:space="preserve">La oficina de Control Interno será la responsable del diligenciamiento de este campo. Corresponde a la evaluación desde una prespectiva objetiva de la valoración asignada a los controles. En este campo incluirá las principales conclusiones de la valoración del control. </t>
  </si>
  <si>
    <t xml:space="preserve">La oficina de Control Interno será la responsable del diligenciamiento de este campo. Corresponde a la fecha de la evaluación realizada por la Oficina de Control Interno. </t>
  </si>
  <si>
    <t xml:space="preserve">La oficina de Control Interno será la responsable del diligenciamiento de este campo. Corresponde a laselección de la lista despldegable del concepto final frente a la evaluación del control. </t>
  </si>
  <si>
    <t xml:space="preserve">Campo Automático. Corresponde al proceso seleccionado en la hoja "Identificación" </t>
  </si>
  <si>
    <t>Campo Automático. Correspode a la descripción del control de la Hoja "Controles"</t>
  </si>
  <si>
    <t>Campo Automático. Corresponde a la calificación del riesgo residual establecido en la hoja "Controles"</t>
  </si>
  <si>
    <t>Campo Automático. Corresponde a la acción definida en la hoja "Manejo del Riesgo"</t>
  </si>
  <si>
    <t>Campo Automático. Corresponde al responsable del desarrollo de la acción definida en la hoja "Manejo del Riesgo"</t>
  </si>
  <si>
    <t>Campo Automático. Corresponde al producto resultante del desarrollo de la acción definida en la hoja "Manejo del Riesgo"</t>
  </si>
  <si>
    <t xml:space="preserve">La oficina de Control Interno será la responsable del diligenciamiento de este campo. Corresponde a la fecha de la evaluación realizada. </t>
  </si>
  <si>
    <t xml:space="preserve">La oficina de Control Interno será la responsable del diligenciamiento de estos campos. Corresponde a la evaluación del avance del desarrollo de la acción en periodos específicos de tiempo. </t>
  </si>
  <si>
    <t xml:space="preserve">La oficina de Control Interno será la responsable del diligenciamiento de este campo. Corresponde a la evaluación desde una perspectiva objetiva del avance de la acción de manejo planteada. En este campo incluirá las principales conclusiones de la valoración del desarrollo de la acción. </t>
  </si>
  <si>
    <t xml:space="preserve">La oficina de Control Interno será la responsable del diligenciamiento de este campo. Corresponde a la selección de la lista desplegable del concepto final frente a la evaluación del avance de la acción de manejo. </t>
  </si>
  <si>
    <t>Seleccione de la lista desplegable el tipo de acción de manejo  que debe diseñarse para darle tratamiento al riesgo identificado.</t>
  </si>
  <si>
    <t xml:space="preserve">En este campo describa la acción concreta que se desarrollará para darle manejo al riesgo. Considere que no es factible incluir actividades que ya vengan realizandose o que correspondan al desarrollo del proceso, sino nuevos esfuerzos que deban ser aplicados para evitar la materialización del riesgo o la reducción de su impacto. </t>
  </si>
  <si>
    <t xml:space="preserve">Defina un responsable del desarrollo de la acción diseñada. Este debe ser quien responda por el desarrollo de las acciones planteadas en cada sesión con la Oficina de Control Interno y será el responsable del monitoreo permanente para la aplicación del control. </t>
  </si>
  <si>
    <t>En este campo debe establecer la fecha en la que se dará inicio al desarrollo de la acción planteada. Estas acciones deben proyectarse dentro de la vigencia.</t>
  </si>
  <si>
    <t>En este campo debe establecer la fecha en la que se dará cierre al desarrollo de la acción planteada. Estas acciones deben proyectarse con fecha máxima el 31 de diciembre de la vigencia.</t>
  </si>
  <si>
    <t xml:space="preserve">Defina el producto específico con el que se espera contar al finalizar el desarrollo de la acción diseñada.  </t>
  </si>
  <si>
    <t>Hoja</t>
  </si>
  <si>
    <t>Campo</t>
  </si>
  <si>
    <t>Campo Automático. Corresponde al cruce de la valoración de la frecuencia y el impacto en los criterios dados en el mapa de calor.</t>
  </si>
  <si>
    <t>Instructivo para el Diligenciamiento de la Matriz de Riesgos Institucional IDEP</t>
  </si>
  <si>
    <t xml:space="preserve">Código: FT-MIC-03-07 </t>
  </si>
  <si>
    <t>Versión: 8</t>
  </si>
  <si>
    <t>Fecha de Aprobación: 28/08/2024</t>
  </si>
  <si>
    <t>Hoja: 1 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</si>
</sst>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b/>
      <sz val="12"/>
      <color theme="1"/>
      <name val="Calibri"/>
      <family val="2"/>
      <scheme val="minor"/>
    </font>
    <font>
      <b/>
      <sz val="12"/>
      <color theme="5" tint="-0.249977111117893"/>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sz val="11"/>
      <name val="Calibri"/>
      <family val="2"/>
      <scheme val="minor"/>
    </font>
    <font>
      <b/>
      <sz val="11"/>
      <color theme="5" tint="-0.249977111117893"/>
      <name val="Calibri"/>
      <family val="2"/>
      <scheme val="minor"/>
    </font>
    <font>
      <sz val="8"/>
      <name val="Calibri"/>
      <family val="2"/>
      <scheme val="minor"/>
    </font>
    <font>
      <b/>
      <sz val="10"/>
      <color rgb="FF000000"/>
      <name val="Arial"/>
      <family val="2"/>
    </font>
    <font>
      <b/>
      <sz val="10"/>
      <color rgb="FFFFFFFF"/>
      <name val="Arial"/>
      <family val="2"/>
    </font>
    <font>
      <sz val="8"/>
      <color theme="1"/>
      <name val="Arial"/>
      <family val="2"/>
    </font>
    <font>
      <b/>
      <sz val="12"/>
      <color theme="1"/>
      <name val="Arial"/>
      <family val="2"/>
    </font>
    <font>
      <sz val="9"/>
      <name val="Arial"/>
      <family val="2"/>
    </font>
    <font>
      <sz val="12"/>
      <color theme="1"/>
      <name val="Arial"/>
      <family val="2"/>
    </font>
    <font>
      <b/>
      <sz val="12"/>
      <name val="Arial"/>
      <family val="2"/>
    </font>
    <font>
      <b/>
      <sz val="14"/>
      <color theme="1"/>
      <name val="Calibri"/>
      <family val="2"/>
      <scheme val="minor"/>
    </font>
    <font>
      <sz val="12"/>
      <name val="Calibri"/>
      <family val="2"/>
      <scheme val="minor"/>
    </font>
    <font>
      <b/>
      <sz val="12"/>
      <name val="Calibri"/>
      <family val="2"/>
      <scheme val="minor"/>
    </font>
    <font>
      <b/>
      <sz val="11"/>
      <name val="Calibri"/>
      <family val="2"/>
      <scheme val="minor"/>
    </font>
  </fonts>
  <fills count="9">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7"/>
        <bgColor indexed="64"/>
      </patternFill>
    </fill>
    <fill>
      <patternFill patternType="solid">
        <fgColor theme="5" tint="0.79998168889431442"/>
        <bgColor indexed="64"/>
      </patternFill>
    </fill>
    <fill>
      <patternFill patternType="solid">
        <fgColor theme="7" tint="0.79998168889431442"/>
        <bgColor indexed="64"/>
      </patternFill>
    </fill>
  </fills>
  <borders count="55">
    <border>
      <left/>
      <right/>
      <top/>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style="medium">
        <color rgb="FFBFBFBF"/>
      </left>
      <right style="medium">
        <color rgb="FFBFBFBF"/>
      </right>
      <top style="medium">
        <color rgb="FFBFBFBF"/>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medium">
        <color theme="0" tint="-0.249977111117893"/>
      </top>
      <bottom/>
      <diagonal/>
    </border>
    <border>
      <left style="thin">
        <color theme="0" tint="-0.249977111117893"/>
      </left>
      <right style="medium">
        <color theme="0" tint="-0.249977111117893"/>
      </right>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s>
  <cellStyleXfs count="1">
    <xf numFmtId="0" fontId="0" fillId="0" borderId="0"/>
  </cellStyleXfs>
  <cellXfs count="231">
    <xf numFmtId="0" fontId="0" fillId="0" borderId="0" xfId="0"/>
    <xf numFmtId="0" fontId="1" fillId="0" borderId="0" xfId="0" applyFont="1"/>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9" fillId="5" borderId="0" xfId="0" applyFont="1" applyFill="1" applyAlignment="1">
      <alignment vertical="center" wrapText="1"/>
    </xf>
    <xf numFmtId="0" fontId="9" fillId="4" borderId="0" xfId="0" applyFont="1" applyFill="1" applyAlignment="1">
      <alignment vertical="center" wrapText="1"/>
    </xf>
    <xf numFmtId="0" fontId="9" fillId="3" borderId="0" xfId="0" applyFont="1" applyFill="1" applyAlignment="1">
      <alignment vertical="center" wrapText="1"/>
    </xf>
    <xf numFmtId="0" fontId="10" fillId="2" borderId="0" xfId="0" applyFont="1" applyFill="1" applyAlignment="1">
      <alignment vertical="center" wrapText="1"/>
    </xf>
    <xf numFmtId="0" fontId="7" fillId="0" borderId="0" xfId="0" applyFont="1" applyAlignment="1">
      <alignment vertical="center" wrapText="1"/>
    </xf>
    <xf numFmtId="0" fontId="13" fillId="0" borderId="0" xfId="0" applyFont="1" applyAlignment="1">
      <alignment horizontal="right" vertical="center" wrapText="1" indent="1"/>
    </xf>
    <xf numFmtId="0" fontId="14" fillId="6" borderId="4" xfId="0" applyFont="1" applyFill="1" applyBorder="1"/>
    <xf numFmtId="0" fontId="14" fillId="6" borderId="5" xfId="0" applyFont="1" applyFill="1" applyBorder="1"/>
    <xf numFmtId="0" fontId="14" fillId="2" borderId="6" xfId="0" applyFont="1" applyFill="1" applyBorder="1"/>
    <xf numFmtId="0" fontId="14" fillId="4" borderId="7" xfId="0" applyFont="1" applyFill="1" applyBorder="1"/>
    <xf numFmtId="0" fontId="14" fillId="4" borderId="8" xfId="0" applyFont="1" applyFill="1" applyBorder="1"/>
    <xf numFmtId="0" fontId="14" fillId="6" borderId="8" xfId="0" applyFont="1" applyFill="1" applyBorder="1"/>
    <xf numFmtId="0" fontId="14" fillId="2" borderId="9" xfId="0" applyFont="1" applyFill="1" applyBorder="1"/>
    <xf numFmtId="0" fontId="14" fillId="5" borderId="7" xfId="0" applyFont="1" applyFill="1" applyBorder="1"/>
    <xf numFmtId="0" fontId="14" fillId="5" borderId="10" xfId="0" applyFont="1" applyFill="1" applyBorder="1"/>
    <xf numFmtId="0" fontId="14" fillId="5" borderId="11" xfId="0" applyFont="1" applyFill="1" applyBorder="1"/>
    <xf numFmtId="0" fontId="14" fillId="4" borderId="11" xfId="0" applyFont="1" applyFill="1" applyBorder="1"/>
    <xf numFmtId="0" fontId="14" fillId="6" borderId="11" xfId="0" applyFont="1" applyFill="1" applyBorder="1"/>
    <xf numFmtId="0" fontId="14" fillId="2" borderId="12" xfId="0" applyFont="1" applyFill="1" applyBorder="1"/>
    <xf numFmtId="0" fontId="14" fillId="0" borderId="0" xfId="0" applyFont="1"/>
    <xf numFmtId="0" fontId="13" fillId="0" borderId="0" xfId="0" applyFont="1" applyAlignment="1">
      <alignment horizontal="center" vertical="center" wrapText="1"/>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0" fillId="7" borderId="17" xfId="0" applyFill="1" applyBorder="1"/>
    <xf numFmtId="0" fontId="1" fillId="7" borderId="18" xfId="0" applyFont="1" applyFill="1" applyBorder="1"/>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7" borderId="13" xfId="0" applyFill="1" applyBorder="1" applyAlignment="1">
      <alignment horizontal="center" vertical="center"/>
    </xf>
    <xf numFmtId="0" fontId="0" fillId="0" borderId="13" xfId="0" applyBorder="1" applyAlignment="1">
      <alignment horizontal="center" vertical="center"/>
    </xf>
    <xf numFmtId="0" fontId="6" fillId="0" borderId="13" xfId="0" applyFont="1" applyBorder="1" applyAlignment="1">
      <alignment horizontal="left" vertical="center" wrapText="1"/>
    </xf>
    <xf numFmtId="0" fontId="0" fillId="7" borderId="13" xfId="0" applyFill="1" applyBorder="1" applyAlignment="1">
      <alignment horizontal="left" vertical="center" wrapText="1"/>
    </xf>
    <xf numFmtId="0" fontId="0" fillId="7" borderId="17" xfId="0" applyFill="1" applyBorder="1" applyAlignment="1">
      <alignment horizontal="center" vertical="center"/>
    </xf>
    <xf numFmtId="0" fontId="0" fillId="0" borderId="18" xfId="0" applyBorder="1" applyAlignment="1">
      <alignment horizontal="center" vertical="center"/>
    </xf>
    <xf numFmtId="0" fontId="0" fillId="7" borderId="19" xfId="0" applyFill="1" applyBorder="1" applyAlignment="1">
      <alignment horizontal="center" vertical="center"/>
    </xf>
    <xf numFmtId="0" fontId="0" fillId="7" borderId="22" xfId="0" applyFill="1" applyBorder="1" applyAlignment="1">
      <alignment horizontal="center" vertical="center"/>
    </xf>
    <xf numFmtId="0" fontId="0" fillId="0" borderId="22" xfId="0" applyBorder="1" applyAlignment="1">
      <alignment horizontal="center" vertical="center"/>
    </xf>
    <xf numFmtId="0" fontId="6" fillId="0" borderId="22" xfId="0" applyFont="1" applyBorder="1" applyAlignment="1">
      <alignment horizontal="left" vertical="center" wrapText="1"/>
    </xf>
    <xf numFmtId="0" fontId="0" fillId="7" borderId="22" xfId="0" applyFill="1" applyBorder="1" applyAlignment="1">
      <alignment horizontal="left" vertical="center" wrapText="1"/>
    </xf>
    <xf numFmtId="0" fontId="0" fillId="0" borderId="20" xfId="0" applyBorder="1" applyAlignment="1">
      <alignment horizontal="center" vertical="center"/>
    </xf>
    <xf numFmtId="0" fontId="0" fillId="0" borderId="13" xfId="0" applyBorder="1" applyAlignment="1">
      <alignment vertical="center" wrapText="1"/>
    </xf>
    <xf numFmtId="0" fontId="0" fillId="7" borderId="13" xfId="0" applyFill="1" applyBorder="1" applyAlignment="1">
      <alignment horizontal="center" vertical="center" wrapText="1"/>
    </xf>
    <xf numFmtId="0" fontId="0" fillId="0" borderId="17" xfId="0" applyBorder="1" applyAlignment="1">
      <alignment horizontal="center" vertical="center"/>
    </xf>
    <xf numFmtId="0" fontId="0" fillId="7" borderId="18" xfId="0"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vertical="center" wrapText="1"/>
    </xf>
    <xf numFmtId="0" fontId="0" fillId="7" borderId="22" xfId="0" applyFill="1" applyBorder="1" applyAlignment="1">
      <alignment horizontal="center" vertical="center" wrapText="1"/>
    </xf>
    <xf numFmtId="0" fontId="0" fillId="7" borderId="20" xfId="0" applyFill="1" applyBorder="1" applyAlignment="1">
      <alignment horizontal="center" vertical="center" wrapText="1"/>
    </xf>
    <xf numFmtId="0" fontId="0" fillId="0" borderId="23" xfId="0" applyBorder="1" applyAlignment="1">
      <alignment horizontal="center" vertical="center"/>
    </xf>
    <xf numFmtId="0" fontId="0" fillId="7" borderId="24" xfId="0" applyFill="1" applyBorder="1" applyAlignment="1">
      <alignment horizontal="left" vertical="center" wrapText="1"/>
    </xf>
    <xf numFmtId="0" fontId="0" fillId="0" borderId="24" xfId="0" applyBorder="1" applyAlignment="1">
      <alignment vertical="center" wrapText="1"/>
    </xf>
    <xf numFmtId="0" fontId="0" fillId="7" borderId="25" xfId="0" applyFill="1" applyBorder="1" applyAlignment="1">
      <alignment horizontal="center" vertical="center" wrapText="1"/>
    </xf>
    <xf numFmtId="0" fontId="7" fillId="0" borderId="19"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13" xfId="0" applyBorder="1" applyAlignment="1">
      <alignment horizontal="left" vertical="center"/>
    </xf>
    <xf numFmtId="0" fontId="0" fillId="0" borderId="22" xfId="0" applyBorder="1" applyAlignment="1">
      <alignment horizontal="left" vertical="center"/>
    </xf>
    <xf numFmtId="0" fontId="0" fillId="7" borderId="24" xfId="0" applyFill="1" applyBorder="1" applyAlignment="1">
      <alignment horizontal="center" vertical="center"/>
    </xf>
    <xf numFmtId="0" fontId="0" fillId="0" borderId="24" xfId="0"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7" xfId="0" applyFont="1" applyBorder="1" applyAlignment="1">
      <alignment vertical="center" wrapText="1"/>
    </xf>
    <xf numFmtId="0" fontId="7" fillId="0" borderId="28" xfId="0" applyFont="1" applyBorder="1" applyAlignment="1">
      <alignment horizontal="center" vertical="center" wrapText="1"/>
    </xf>
    <xf numFmtId="0" fontId="0" fillId="0" borderId="13" xfId="0" applyBorder="1" applyAlignment="1">
      <alignment horizontal="center" vertical="center" wrapText="1"/>
    </xf>
    <xf numFmtId="0" fontId="0" fillId="7" borderId="13" xfId="0" applyFill="1" applyBorder="1" applyAlignment="1">
      <alignment vertical="center" wrapText="1"/>
    </xf>
    <xf numFmtId="14" fontId="0" fillId="0" borderId="13" xfId="0" applyNumberFormat="1" applyBorder="1" applyAlignment="1">
      <alignment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7" borderId="22" xfId="0" applyFill="1" applyBorder="1" applyAlignment="1">
      <alignment vertical="center" wrapText="1"/>
    </xf>
    <xf numFmtId="0" fontId="0" fillId="0" borderId="22" xfId="0" applyBorder="1" applyAlignment="1">
      <alignment horizontal="center" vertical="center" wrapText="1"/>
    </xf>
    <xf numFmtId="14" fontId="0" fillId="0" borderId="22" xfId="0" applyNumberFormat="1" applyBorder="1" applyAlignment="1">
      <alignment wrapText="1"/>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34" xfId="0" applyFont="1" applyBorder="1" applyAlignment="1">
      <alignment horizontal="center" vertical="center"/>
    </xf>
    <xf numFmtId="0" fontId="2" fillId="0" borderId="19" xfId="0" applyFont="1" applyBorder="1" applyAlignment="1">
      <alignment horizontal="center" vertical="center"/>
    </xf>
    <xf numFmtId="0" fontId="0" fillId="0" borderId="23" xfId="0"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0" fontId="0" fillId="0" borderId="15" xfId="0" applyBorder="1" applyAlignment="1">
      <alignment horizontal="center" vertical="center" wrapText="1"/>
    </xf>
    <xf numFmtId="0" fontId="0" fillId="7" borderId="21" xfId="0" applyFill="1" applyBorder="1" applyAlignment="1">
      <alignment vertical="center" wrapText="1"/>
    </xf>
    <xf numFmtId="0" fontId="0" fillId="7" borderId="21" xfId="0" applyFill="1"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vertical="center" wrapText="1"/>
    </xf>
    <xf numFmtId="14" fontId="0" fillId="0" borderId="21" xfId="0" applyNumberFormat="1" applyBorder="1" applyAlignment="1">
      <alignment wrapText="1"/>
    </xf>
    <xf numFmtId="14" fontId="0" fillId="0" borderId="16" xfId="0" applyNumberFormat="1" applyBorder="1" applyAlignment="1">
      <alignment wrapText="1"/>
    </xf>
    <xf numFmtId="14" fontId="0" fillId="0" borderId="18" xfId="0" applyNumberFormat="1" applyBorder="1" applyAlignment="1">
      <alignment wrapText="1"/>
    </xf>
    <xf numFmtId="14" fontId="0" fillId="0" borderId="20" xfId="0" applyNumberFormat="1" applyBorder="1" applyAlignment="1">
      <alignment wrapText="1"/>
    </xf>
    <xf numFmtId="0" fontId="0" fillId="7" borderId="23" xfId="0" applyFill="1" applyBorder="1" applyAlignment="1">
      <alignment horizontal="center" vertical="center"/>
    </xf>
    <xf numFmtId="0" fontId="6" fillId="0" borderId="24" xfId="0" applyFont="1" applyBorder="1" applyAlignment="1">
      <alignment horizontal="left" vertical="center" wrapText="1"/>
    </xf>
    <xf numFmtId="0" fontId="0" fillId="7" borderId="31" xfId="0" applyFill="1" applyBorder="1" applyAlignment="1">
      <alignment horizontal="left" vertical="center" wrapText="1"/>
    </xf>
    <xf numFmtId="0" fontId="0" fillId="7" borderId="32" xfId="0" applyFill="1" applyBorder="1" applyAlignment="1">
      <alignment horizontal="left" vertical="center" wrapText="1"/>
    </xf>
    <xf numFmtId="0" fontId="0" fillId="7" borderId="30" xfId="0" applyFill="1" applyBorder="1" applyAlignment="1">
      <alignment horizontal="left" vertical="center" wrapText="1"/>
    </xf>
    <xf numFmtId="0" fontId="0" fillId="0" borderId="23" xfId="0" applyBorder="1" applyAlignment="1">
      <alignment vertical="center" wrapText="1"/>
    </xf>
    <xf numFmtId="0" fontId="0" fillId="0" borderId="17" xfId="0" applyBorder="1" applyAlignment="1">
      <alignment vertical="center" wrapText="1"/>
    </xf>
    <xf numFmtId="0" fontId="0" fillId="0" borderId="19" xfId="0" applyBorder="1" applyAlignment="1">
      <alignment vertical="center" wrapText="1"/>
    </xf>
    <xf numFmtId="0" fontId="0" fillId="7" borderId="40" xfId="0" applyFill="1" applyBorder="1" applyAlignment="1">
      <alignment horizontal="center" vertical="center" wrapText="1"/>
    </xf>
    <xf numFmtId="0" fontId="0" fillId="7" borderId="41" xfId="0" applyFill="1" applyBorder="1" applyAlignment="1">
      <alignment horizontal="center" vertical="center" wrapText="1"/>
    </xf>
    <xf numFmtId="0" fontId="0" fillId="7" borderId="39" xfId="0" applyFill="1" applyBorder="1" applyAlignment="1">
      <alignment horizontal="center" vertical="center" wrapText="1"/>
    </xf>
    <xf numFmtId="0" fontId="7" fillId="0" borderId="42" xfId="0" applyFont="1"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7" borderId="24" xfId="0" applyFill="1" applyBorder="1" applyAlignment="1">
      <alignment horizontal="left" vertical="center"/>
    </xf>
    <xf numFmtId="0" fontId="0" fillId="7" borderId="25" xfId="0" applyFill="1" applyBorder="1" applyAlignment="1">
      <alignment horizontal="left" vertical="center"/>
    </xf>
    <xf numFmtId="0" fontId="0" fillId="7" borderId="13" xfId="0" applyFill="1" applyBorder="1" applyAlignment="1">
      <alignment horizontal="left" vertical="center"/>
    </xf>
    <xf numFmtId="0" fontId="0" fillId="7" borderId="18" xfId="0" applyFill="1" applyBorder="1" applyAlignment="1">
      <alignment horizontal="left" vertical="center"/>
    </xf>
    <xf numFmtId="0" fontId="0" fillId="7" borderId="22" xfId="0" applyFill="1" applyBorder="1" applyAlignment="1">
      <alignment horizontal="left" vertical="center"/>
    </xf>
    <xf numFmtId="0" fontId="0" fillId="7" borderId="20" xfId="0" applyFill="1" applyBorder="1" applyAlignment="1">
      <alignment horizontal="left" vertical="center"/>
    </xf>
    <xf numFmtId="0" fontId="7" fillId="0" borderId="43" xfId="0" applyFont="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8" borderId="23" xfId="0" applyFill="1" applyBorder="1" applyAlignment="1">
      <alignment horizontal="left" vertical="center" wrapText="1"/>
    </xf>
    <xf numFmtId="0" fontId="0" fillId="8" borderId="25" xfId="0" applyFill="1" applyBorder="1" applyAlignment="1">
      <alignment horizontal="left" vertical="center" wrapText="1"/>
    </xf>
    <xf numFmtId="0" fontId="0" fillId="8" borderId="17" xfId="0" applyFill="1" applyBorder="1"/>
    <xf numFmtId="0" fontId="0" fillId="8" borderId="13" xfId="0" applyFill="1" applyBorder="1"/>
    <xf numFmtId="0" fontId="0" fillId="8" borderId="19" xfId="0" applyFill="1" applyBorder="1"/>
    <xf numFmtId="0" fontId="0" fillId="8" borderId="22" xfId="0" applyFill="1" applyBorder="1"/>
    <xf numFmtId="0" fontId="0" fillId="8" borderId="35" xfId="0" applyFill="1" applyBorder="1" applyAlignment="1">
      <alignment horizontal="left" vertical="center" wrapText="1"/>
    </xf>
    <xf numFmtId="14" fontId="0" fillId="8" borderId="24" xfId="0" applyNumberFormat="1" applyFill="1" applyBorder="1" applyAlignment="1">
      <alignment horizontal="left" vertical="center" wrapText="1"/>
    </xf>
    <xf numFmtId="0" fontId="0" fillId="8" borderId="25" xfId="0" applyFill="1" applyBorder="1" applyAlignment="1">
      <alignment horizontal="center" vertical="center" wrapText="1"/>
    </xf>
    <xf numFmtId="0" fontId="0" fillId="8" borderId="14" xfId="0" applyFill="1" applyBorder="1" applyAlignment="1">
      <alignment horizontal="left" vertical="center" wrapText="1"/>
    </xf>
    <xf numFmtId="14" fontId="0" fillId="8" borderId="13" xfId="0" applyNumberFormat="1" applyFill="1" applyBorder="1" applyAlignment="1">
      <alignment horizontal="left" vertical="center" wrapText="1"/>
    </xf>
    <xf numFmtId="0" fontId="0" fillId="8" borderId="18" xfId="0" applyFill="1" applyBorder="1" applyAlignment="1">
      <alignment horizontal="center" vertical="center" wrapText="1"/>
    </xf>
    <xf numFmtId="0" fontId="0" fillId="8" borderId="17" xfId="0" applyFill="1" applyBorder="1" applyAlignment="1">
      <alignment horizontal="left" vertical="center" wrapText="1"/>
    </xf>
    <xf numFmtId="0" fontId="0" fillId="8" borderId="34" xfId="0" applyFill="1" applyBorder="1" applyAlignment="1">
      <alignment horizontal="left" vertical="center" wrapText="1"/>
    </xf>
    <xf numFmtId="14" fontId="0" fillId="8" borderId="22" xfId="0" applyNumberFormat="1" applyFill="1" applyBorder="1" applyAlignment="1">
      <alignment horizontal="left" vertical="center" wrapText="1"/>
    </xf>
    <xf numFmtId="0" fontId="0" fillId="8" borderId="20" xfId="0" applyFill="1" applyBorder="1" applyAlignment="1">
      <alignment horizontal="center" vertical="center" wrapText="1"/>
    </xf>
    <xf numFmtId="0" fontId="0" fillId="8" borderId="19" xfId="0" applyFill="1" applyBorder="1" applyAlignment="1">
      <alignment horizontal="left" vertical="center" wrapText="1"/>
    </xf>
    <xf numFmtId="0" fontId="0" fillId="8" borderId="15" xfId="0" applyFill="1" applyBorder="1" applyAlignment="1">
      <alignment horizontal="left" vertical="center" wrapText="1"/>
    </xf>
    <xf numFmtId="0" fontId="0" fillId="8" borderId="21" xfId="0" applyFill="1" applyBorder="1" applyAlignment="1">
      <alignment horizontal="left" vertical="center" wrapText="1"/>
    </xf>
    <xf numFmtId="0" fontId="0" fillId="8" borderId="16" xfId="0" applyFill="1" applyBorder="1" applyAlignment="1">
      <alignment horizontal="left" vertical="center" wrapText="1"/>
    </xf>
    <xf numFmtId="0" fontId="0" fillId="8" borderId="37" xfId="0" applyFill="1" applyBorder="1" applyAlignment="1">
      <alignment horizontal="left" vertical="center" wrapText="1"/>
    </xf>
    <xf numFmtId="0" fontId="18" fillId="0" borderId="21" xfId="0" applyFont="1" applyFill="1" applyBorder="1" applyAlignment="1">
      <alignment horizontal="left" vertical="center" wrapText="1"/>
    </xf>
    <xf numFmtId="0" fontId="17" fillId="0" borderId="16" xfId="0" applyFont="1" applyFill="1" applyBorder="1" applyAlignment="1">
      <alignment vertical="center" wrapText="1"/>
    </xf>
    <xf numFmtId="0" fontId="18" fillId="0" borderId="13" xfId="0" applyFont="1" applyFill="1" applyBorder="1" applyAlignment="1">
      <alignment vertical="center" wrapText="1"/>
    </xf>
    <xf numFmtId="0" fontId="17" fillId="0" borderId="18" xfId="0" applyFont="1" applyFill="1" applyBorder="1" applyAlignment="1">
      <alignment vertical="center" wrapText="1"/>
    </xf>
    <xf numFmtId="0" fontId="18" fillId="0" borderId="13"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13" xfId="0" applyFont="1" applyFill="1" applyBorder="1" applyAlignment="1">
      <alignment vertical="center" wrapText="1"/>
    </xf>
    <xf numFmtId="0" fontId="18" fillId="0" borderId="22" xfId="0" applyFont="1" applyFill="1" applyBorder="1" applyAlignment="1">
      <alignment vertical="center" wrapText="1"/>
    </xf>
    <xf numFmtId="0" fontId="17" fillId="0" borderId="20" xfId="0" applyFont="1" applyFill="1" applyBorder="1" applyAlignment="1">
      <alignment vertical="center" wrapText="1"/>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7" fillId="0" borderId="25" xfId="0" applyFont="1" applyFill="1" applyBorder="1" applyAlignment="1">
      <alignment vertical="center" wrapText="1"/>
    </xf>
    <xf numFmtId="0" fontId="19" fillId="0" borderId="24" xfId="0" applyFont="1" applyFill="1" applyBorder="1" applyAlignment="1">
      <alignment vertical="center" wrapText="1"/>
    </xf>
    <xf numFmtId="0" fontId="19" fillId="0" borderId="21"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1" xfId="0" applyFont="1" applyFill="1" applyBorder="1" applyAlignment="1">
      <alignment vertical="center" wrapText="1"/>
    </xf>
    <xf numFmtId="0" fontId="18" fillId="0" borderId="22" xfId="0" applyFont="1" applyFill="1" applyBorder="1" applyAlignment="1">
      <alignment horizontal="left" vertical="center" wrapText="1"/>
    </xf>
    <xf numFmtId="0" fontId="19" fillId="7" borderId="21" xfId="0" applyFont="1" applyFill="1" applyBorder="1" applyAlignment="1">
      <alignment horizontal="left" vertical="center" wrapText="1"/>
    </xf>
    <xf numFmtId="0" fontId="17" fillId="7" borderId="16" xfId="0" applyFont="1" applyFill="1" applyBorder="1" applyAlignment="1">
      <alignment vertical="center" wrapText="1"/>
    </xf>
    <xf numFmtId="0" fontId="19" fillId="7" borderId="13" xfId="0" applyFont="1" applyFill="1" applyBorder="1" applyAlignment="1">
      <alignment horizontal="left" vertical="center" wrapText="1"/>
    </xf>
    <xf numFmtId="0" fontId="17" fillId="7" borderId="18" xfId="0" applyFont="1" applyFill="1" applyBorder="1" applyAlignment="1">
      <alignment vertical="center" wrapText="1"/>
    </xf>
    <xf numFmtId="0" fontId="19" fillId="7" borderId="13" xfId="0" applyFont="1" applyFill="1" applyBorder="1" applyAlignment="1">
      <alignment vertical="center" wrapText="1"/>
    </xf>
    <xf numFmtId="0" fontId="19" fillId="7" borderId="22" xfId="0" applyFont="1" applyFill="1" applyBorder="1" applyAlignment="1">
      <alignment vertical="center" wrapText="1"/>
    </xf>
    <xf numFmtId="0" fontId="17" fillId="7" borderId="20" xfId="0" applyFont="1" applyFill="1" applyBorder="1" applyAlignment="1">
      <alignment vertical="center" wrapText="1"/>
    </xf>
    <xf numFmtId="0" fontId="18" fillId="7" borderId="13" xfId="0" applyFont="1" applyFill="1" applyBorder="1" applyAlignment="1">
      <alignment horizontal="left" vertical="center" wrapText="1"/>
    </xf>
    <xf numFmtId="0" fontId="18" fillId="7" borderId="13" xfId="0" applyFont="1" applyFill="1" applyBorder="1" applyAlignment="1">
      <alignment vertical="center" wrapText="1"/>
    </xf>
    <xf numFmtId="0" fontId="18" fillId="7" borderId="22" xfId="0" applyFont="1" applyFill="1" applyBorder="1" applyAlignment="1">
      <alignment vertical="center" wrapText="1"/>
    </xf>
    <xf numFmtId="0" fontId="0" fillId="0" borderId="49" xfId="0" applyBorder="1"/>
    <xf numFmtId="0" fontId="1" fillId="0" borderId="51" xfId="0" applyFont="1" applyBorder="1" applyAlignment="1">
      <alignment horizontal="center" vertical="center"/>
    </xf>
    <xf numFmtId="0" fontId="0" fillId="0" borderId="54" xfId="0" applyBorder="1"/>
    <xf numFmtId="0" fontId="12" fillId="0" borderId="0" xfId="0" applyFont="1" applyAlignment="1">
      <alignment horizontal="center" vertical="center" textRotation="90"/>
    </xf>
    <xf numFmtId="0" fontId="15" fillId="0" borderId="0" xfId="0" applyFont="1" applyAlignment="1">
      <alignment horizontal="center" vertical="center" wrapTex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9" fontId="11" fillId="0" borderId="3" xfId="0" applyNumberFormat="1" applyFont="1" applyBorder="1" applyAlignment="1">
      <alignment horizontal="center" vertical="center"/>
    </xf>
    <xf numFmtId="9" fontId="11" fillId="0" borderId="2" xfId="0" applyNumberFormat="1" applyFont="1" applyBorder="1" applyAlignment="1">
      <alignment horizontal="center" vertical="center"/>
    </xf>
    <xf numFmtId="9" fontId="11" fillId="0" borderId="1" xfId="0" applyNumberFormat="1" applyFont="1" applyBorder="1" applyAlignment="1">
      <alignment horizontal="center" vertical="center"/>
    </xf>
    <xf numFmtId="0" fontId="0" fillId="0" borderId="47" xfId="0" applyBorder="1" applyAlignment="1">
      <alignment horizontal="center"/>
    </xf>
    <xf numFmtId="0" fontId="0" fillId="0" borderId="48" xfId="0" applyBorder="1" applyAlignment="1">
      <alignment horizontal="center"/>
    </xf>
    <xf numFmtId="0" fontId="0" fillId="0" borderId="50" xfId="0" applyBorder="1" applyAlignment="1">
      <alignment horizontal="center"/>
    </xf>
    <xf numFmtId="0" fontId="0" fillId="0" borderId="0"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3" xfId="0" applyFont="1" applyBorder="1" applyAlignment="1">
      <alignment horizontal="center" vertical="center" wrapText="1"/>
    </xf>
    <xf numFmtId="0" fontId="2" fillId="0" borderId="15" xfId="0" applyFont="1" applyBorder="1" applyAlignment="1">
      <alignment horizontal="left"/>
    </xf>
    <xf numFmtId="0" fontId="2" fillId="0" borderId="16" xfId="0" applyFont="1" applyBorder="1" applyAlignment="1">
      <alignment horizontal="left"/>
    </xf>
    <xf numFmtId="0" fontId="2" fillId="0" borderId="0" xfId="0" applyFont="1" applyAlignment="1">
      <alignment horizontal="left"/>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5" xfId="0" applyFont="1" applyBorder="1" applyAlignment="1">
      <alignment horizontal="center"/>
    </xf>
    <xf numFmtId="0" fontId="7" fillId="0" borderId="21" xfId="0" applyFont="1" applyBorder="1" applyAlignment="1">
      <alignment horizontal="center"/>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2" fillId="0" borderId="33" xfId="0" applyFont="1" applyBorder="1" applyAlignment="1">
      <alignment horizontal="center"/>
    </xf>
    <xf numFmtId="0" fontId="2" fillId="0" borderId="21" xfId="0" applyFont="1" applyBorder="1" applyAlignment="1">
      <alignment horizontal="center"/>
    </xf>
    <xf numFmtId="0" fontId="2" fillId="0" borderId="16"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15" xfId="0" applyBorder="1" applyAlignment="1">
      <alignment horizontal="center"/>
    </xf>
    <xf numFmtId="0" fontId="0" fillId="0" borderId="21"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9" xfId="0" applyBorder="1" applyAlignment="1">
      <alignment horizontal="center"/>
    </xf>
    <xf numFmtId="0" fontId="0" fillId="0" borderId="22" xfId="0" applyBorder="1" applyAlignment="1">
      <alignment horizontal="center"/>
    </xf>
    <xf numFmtId="0" fontId="16" fillId="0" borderId="21" xfId="0" applyFont="1" applyBorder="1" applyAlignment="1">
      <alignment horizontal="center" vertical="center"/>
    </xf>
    <xf numFmtId="0" fontId="16" fillId="0" borderId="13" xfId="0" applyFont="1" applyBorder="1" applyAlignment="1">
      <alignment horizontal="center" vertical="center"/>
    </xf>
    <xf numFmtId="0" fontId="16" fillId="0" borderId="22" xfId="0" applyFont="1" applyBorder="1" applyAlignment="1">
      <alignment horizontal="center" vertical="center"/>
    </xf>
    <xf numFmtId="0" fontId="0" fillId="0" borderId="30" xfId="0" applyBorder="1" applyAlignment="1">
      <alignment horizontal="left" vertical="center" indent="1"/>
    </xf>
    <xf numFmtId="0" fontId="0" fillId="0" borderId="39" xfId="0" applyBorder="1" applyAlignment="1">
      <alignment horizontal="left" vertical="center" indent="1"/>
    </xf>
    <xf numFmtId="0" fontId="0" fillId="0" borderId="32" xfId="0" applyBorder="1" applyAlignment="1">
      <alignment horizontal="left" vertical="center" indent="1"/>
    </xf>
    <xf numFmtId="0" fontId="0" fillId="0" borderId="41" xfId="0" applyBorder="1" applyAlignment="1">
      <alignment horizontal="left" vertical="center" indent="1"/>
    </xf>
    <xf numFmtId="0" fontId="0" fillId="0" borderId="29" xfId="0" applyBorder="1" applyAlignment="1">
      <alignment horizontal="left" vertical="center" indent="1"/>
    </xf>
    <xf numFmtId="0" fontId="0" fillId="0" borderId="38" xfId="0" applyBorder="1" applyAlignment="1">
      <alignment horizontal="left" vertical="center"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1111250</xdr:colOff>
      <xdr:row>0</xdr:row>
      <xdr:rowOff>264584</xdr:rowOff>
    </xdr:from>
    <xdr:to>
      <xdr:col>1</xdr:col>
      <xdr:colOff>827193</xdr:colOff>
      <xdr:row>2</xdr:row>
      <xdr:rowOff>226272</xdr:rowOff>
    </xdr:to>
    <xdr:pic>
      <xdr:nvPicPr>
        <xdr:cNvPr id="2" name="Imagen 1" descr="Logo Alta Definición">
          <a:extLst>
            <a:ext uri="{FF2B5EF4-FFF2-40B4-BE49-F238E27FC236}">
              <a16:creationId xmlns:a16="http://schemas.microsoft.com/office/drawing/2014/main" id="{0620C9A1-DD99-CF4E-B452-8EE2964FC3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0" y="264584"/>
          <a:ext cx="829310" cy="68135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292100</xdr:colOff>
      <xdr:row>1</xdr:row>
      <xdr:rowOff>203200</xdr:rowOff>
    </xdr:from>
    <xdr:to>
      <xdr:col>2</xdr:col>
      <xdr:colOff>1121410</xdr:colOff>
      <xdr:row>4</xdr:row>
      <xdr:rowOff>84455</xdr:rowOff>
    </xdr:to>
    <xdr:pic>
      <xdr:nvPicPr>
        <xdr:cNvPr id="2" name="Imagen 1" descr="Logo Alta Definición">
          <a:extLst>
            <a:ext uri="{FF2B5EF4-FFF2-40B4-BE49-F238E27FC236}">
              <a16:creationId xmlns:a16="http://schemas.microsoft.com/office/drawing/2014/main" id="{6DB147FE-1757-90EA-022C-7C2DE392EB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0" y="203200"/>
          <a:ext cx="829310" cy="68135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F39BB-DF24-3345-8DF1-E3F173DB0D5D}">
  <dimension ref="A4:T160"/>
  <sheetViews>
    <sheetView topLeftCell="A117" workbookViewId="0">
      <selection activeCell="B156" sqref="B156:B160"/>
    </sheetView>
  </sheetViews>
  <sheetFormatPr baseColWidth="10" defaultRowHeight="15.75" x14ac:dyDescent="0.25"/>
  <sheetData>
    <row r="4" spans="2:3" x14ac:dyDescent="0.25">
      <c r="B4" s="1" t="s">
        <v>14</v>
      </c>
    </row>
    <row r="5" spans="2:3" x14ac:dyDescent="0.25">
      <c r="B5" t="s">
        <v>0</v>
      </c>
      <c r="C5" t="s">
        <v>183</v>
      </c>
    </row>
    <row r="6" spans="2:3" x14ac:dyDescent="0.25">
      <c r="B6" t="s">
        <v>1</v>
      </c>
      <c r="C6" t="s">
        <v>184</v>
      </c>
    </row>
    <row r="7" spans="2:3" x14ac:dyDescent="0.25">
      <c r="B7" t="s">
        <v>2</v>
      </c>
      <c r="C7" t="s">
        <v>185</v>
      </c>
    </row>
    <row r="8" spans="2:3" x14ac:dyDescent="0.25">
      <c r="B8" t="s">
        <v>3</v>
      </c>
      <c r="C8" t="s">
        <v>171</v>
      </c>
    </row>
    <row r="9" spans="2:3" x14ac:dyDescent="0.25">
      <c r="B9" t="s">
        <v>4</v>
      </c>
      <c r="C9" t="s">
        <v>186</v>
      </c>
    </row>
    <row r="10" spans="2:3" x14ac:dyDescent="0.25">
      <c r="B10" t="s">
        <v>5</v>
      </c>
      <c r="C10" t="s">
        <v>187</v>
      </c>
    </row>
    <row r="11" spans="2:3" x14ac:dyDescent="0.25">
      <c r="B11" t="s">
        <v>6</v>
      </c>
      <c r="C11" t="s">
        <v>31</v>
      </c>
    </row>
    <row r="12" spans="2:3" x14ac:dyDescent="0.25">
      <c r="B12" t="s">
        <v>7</v>
      </c>
      <c r="C12" t="s">
        <v>188</v>
      </c>
    </row>
    <row r="13" spans="2:3" x14ac:dyDescent="0.25">
      <c r="B13" t="s">
        <v>8</v>
      </c>
      <c r="C13" t="s">
        <v>189</v>
      </c>
    </row>
    <row r="14" spans="2:3" x14ac:dyDescent="0.25">
      <c r="B14" t="s">
        <v>9</v>
      </c>
      <c r="C14" t="s">
        <v>190</v>
      </c>
    </row>
    <row r="15" spans="2:3" x14ac:dyDescent="0.25">
      <c r="B15" t="s">
        <v>10</v>
      </c>
      <c r="C15" t="s">
        <v>191</v>
      </c>
    </row>
    <row r="16" spans="2:3" x14ac:dyDescent="0.25">
      <c r="B16" t="s">
        <v>11</v>
      </c>
      <c r="C16" t="s">
        <v>192</v>
      </c>
    </row>
    <row r="17" spans="2:3" x14ac:dyDescent="0.25">
      <c r="B17" t="s">
        <v>12</v>
      </c>
      <c r="C17" t="s">
        <v>193</v>
      </c>
    </row>
    <row r="18" spans="2:3" x14ac:dyDescent="0.25">
      <c r="B18" t="s">
        <v>13</v>
      </c>
      <c r="C18" t="s">
        <v>194</v>
      </c>
    </row>
    <row r="23" spans="2:3" x14ac:dyDescent="0.25">
      <c r="B23" s="1" t="s">
        <v>34</v>
      </c>
    </row>
    <row r="24" spans="2:3" x14ac:dyDescent="0.25">
      <c r="B24" t="s">
        <v>25</v>
      </c>
      <c r="C24" t="s">
        <v>26</v>
      </c>
    </row>
    <row r="25" spans="2:3" x14ac:dyDescent="0.25">
      <c r="B25" t="s">
        <v>27</v>
      </c>
      <c r="C25" t="s">
        <v>37</v>
      </c>
    </row>
    <row r="26" spans="2:3" x14ac:dyDescent="0.25">
      <c r="B26" t="s">
        <v>28</v>
      </c>
      <c r="C26" t="s">
        <v>29</v>
      </c>
    </row>
    <row r="27" spans="2:3" x14ac:dyDescent="0.25">
      <c r="B27" t="s">
        <v>30</v>
      </c>
      <c r="C27" t="s">
        <v>31</v>
      </c>
    </row>
    <row r="28" spans="2:3" x14ac:dyDescent="0.25">
      <c r="B28" t="s">
        <v>32</v>
      </c>
      <c r="C28" t="s">
        <v>35</v>
      </c>
    </row>
    <row r="29" spans="2:3" x14ac:dyDescent="0.25">
      <c r="B29" t="s">
        <v>33</v>
      </c>
      <c r="C29" t="s">
        <v>36</v>
      </c>
    </row>
    <row r="35" spans="2:10" x14ac:dyDescent="0.25">
      <c r="B35" s="2" t="s">
        <v>38</v>
      </c>
      <c r="C35" s="2" t="s">
        <v>39</v>
      </c>
      <c r="D35" s="2" t="s">
        <v>40</v>
      </c>
      <c r="E35" s="2" t="s">
        <v>41</v>
      </c>
    </row>
    <row r="36" spans="2:10" x14ac:dyDescent="0.25">
      <c r="B36" s="4" t="s">
        <v>46</v>
      </c>
      <c r="C36" s="4" t="s">
        <v>47</v>
      </c>
      <c r="D36" s="4" t="s">
        <v>48</v>
      </c>
      <c r="E36" s="4" t="s">
        <v>49</v>
      </c>
      <c r="F36">
        <v>1</v>
      </c>
      <c r="G36" t="s">
        <v>111</v>
      </c>
      <c r="I36" s="4" t="s">
        <v>46</v>
      </c>
      <c r="J36">
        <f>MATCH(I36,B36:B40,0)</f>
        <v>1</v>
      </c>
    </row>
    <row r="37" spans="2:10" x14ac:dyDescent="0.25">
      <c r="B37" s="4" t="s">
        <v>54</v>
      </c>
      <c r="C37" s="4" t="s">
        <v>55</v>
      </c>
      <c r="D37" s="4" t="s">
        <v>56</v>
      </c>
      <c r="E37" s="4" t="s">
        <v>57</v>
      </c>
      <c r="F37">
        <v>2</v>
      </c>
      <c r="G37" t="s">
        <v>110</v>
      </c>
    </row>
    <row r="38" spans="2:10" x14ac:dyDescent="0.25">
      <c r="B38" s="4" t="s">
        <v>62</v>
      </c>
      <c r="C38" s="4" t="s">
        <v>63</v>
      </c>
      <c r="D38" s="4" t="s">
        <v>64</v>
      </c>
      <c r="E38" s="4" t="s">
        <v>65</v>
      </c>
      <c r="F38">
        <v>3</v>
      </c>
      <c r="G38" t="s">
        <v>109</v>
      </c>
    </row>
    <row r="39" spans="2:10" x14ac:dyDescent="0.25">
      <c r="B39" s="4" t="s">
        <v>70</v>
      </c>
      <c r="C39" s="4" t="s">
        <v>71</v>
      </c>
      <c r="D39" s="4" t="s">
        <v>72</v>
      </c>
      <c r="E39" s="4" t="s">
        <v>73</v>
      </c>
      <c r="F39">
        <v>4</v>
      </c>
      <c r="G39" t="s">
        <v>108</v>
      </c>
    </row>
    <row r="40" spans="2:10" x14ac:dyDescent="0.25">
      <c r="B40" s="4" t="s">
        <v>78</v>
      </c>
      <c r="C40" s="4" t="s">
        <v>79</v>
      </c>
      <c r="D40" s="4" t="s">
        <v>80</v>
      </c>
      <c r="E40" s="4" t="s">
        <v>81</v>
      </c>
      <c r="F40">
        <v>5</v>
      </c>
      <c r="G40" t="s">
        <v>107</v>
      </c>
    </row>
    <row r="43" spans="2:10" x14ac:dyDescent="0.25">
      <c r="B43" s="2" t="s">
        <v>42</v>
      </c>
      <c r="C43" s="2" t="s">
        <v>43</v>
      </c>
      <c r="D43" s="2" t="s">
        <v>44</v>
      </c>
      <c r="E43" s="2" t="s">
        <v>45</v>
      </c>
    </row>
    <row r="44" spans="2:10" x14ac:dyDescent="0.25">
      <c r="B44" s="3" t="s">
        <v>50</v>
      </c>
      <c r="C44" s="3" t="s">
        <v>51</v>
      </c>
      <c r="D44" s="3" t="s">
        <v>52</v>
      </c>
      <c r="E44" s="3" t="s">
        <v>53</v>
      </c>
      <c r="F44">
        <v>1</v>
      </c>
      <c r="G44" t="s">
        <v>116</v>
      </c>
    </row>
    <row r="45" spans="2:10" x14ac:dyDescent="0.25">
      <c r="B45" s="3" t="s">
        <v>58</v>
      </c>
      <c r="C45" s="3" t="s">
        <v>59</v>
      </c>
      <c r="D45" s="3" t="s">
        <v>60</v>
      </c>
      <c r="E45" s="3" t="s">
        <v>61</v>
      </c>
      <c r="F45">
        <v>2</v>
      </c>
      <c r="G45" t="s">
        <v>115</v>
      </c>
    </row>
    <row r="46" spans="2:10" x14ac:dyDescent="0.25">
      <c r="B46" s="3" t="s">
        <v>66</v>
      </c>
      <c r="C46" s="3" t="s">
        <v>67</v>
      </c>
      <c r="D46" s="3" t="s">
        <v>68</v>
      </c>
      <c r="E46" s="3" t="s">
        <v>69</v>
      </c>
      <c r="F46">
        <v>3</v>
      </c>
      <c r="G46" t="s">
        <v>114</v>
      </c>
    </row>
    <row r="47" spans="2:10" x14ac:dyDescent="0.25">
      <c r="B47" s="3" t="s">
        <v>74</v>
      </c>
      <c r="C47" s="3" t="s">
        <v>75</v>
      </c>
      <c r="D47" s="3" t="s">
        <v>76</v>
      </c>
      <c r="E47" s="3" t="s">
        <v>77</v>
      </c>
      <c r="F47">
        <v>4</v>
      </c>
      <c r="G47" t="s">
        <v>113</v>
      </c>
    </row>
    <row r="48" spans="2:10" x14ac:dyDescent="0.25">
      <c r="B48" s="3" t="s">
        <v>82</v>
      </c>
      <c r="C48" s="3" t="s">
        <v>83</v>
      </c>
      <c r="D48" s="3" t="s">
        <v>84</v>
      </c>
      <c r="E48" s="3" t="s">
        <v>85</v>
      </c>
      <c r="F48">
        <v>5</v>
      </c>
      <c r="G48" t="s">
        <v>112</v>
      </c>
    </row>
    <row r="53" spans="2:9" x14ac:dyDescent="0.25">
      <c r="B53" t="s">
        <v>111</v>
      </c>
      <c r="C53" t="s">
        <v>116</v>
      </c>
      <c r="D53" t="str">
        <f>B53&amp;C53</f>
        <v>Muy BajaLeve</v>
      </c>
      <c r="E53" s="5" t="s">
        <v>117</v>
      </c>
      <c r="F53">
        <v>1</v>
      </c>
      <c r="G53">
        <v>1</v>
      </c>
    </row>
    <row r="54" spans="2:9" x14ac:dyDescent="0.25">
      <c r="B54" t="s">
        <v>110</v>
      </c>
      <c r="C54" t="s">
        <v>116</v>
      </c>
      <c r="D54" t="str">
        <f t="shared" ref="D54:D77" si="0">B54&amp;C54</f>
        <v>BajaLeve</v>
      </c>
      <c r="E54" s="5" t="s">
        <v>117</v>
      </c>
      <c r="F54">
        <v>2</v>
      </c>
      <c r="G54">
        <v>1</v>
      </c>
    </row>
    <row r="55" spans="2:9" x14ac:dyDescent="0.25">
      <c r="B55" t="s">
        <v>109</v>
      </c>
      <c r="C55" t="s">
        <v>116</v>
      </c>
      <c r="D55" t="str">
        <f t="shared" si="0"/>
        <v>MediaLeve</v>
      </c>
      <c r="E55" s="6" t="s">
        <v>114</v>
      </c>
      <c r="F55">
        <v>3</v>
      </c>
      <c r="G55">
        <v>1</v>
      </c>
    </row>
    <row r="56" spans="2:9" x14ac:dyDescent="0.25">
      <c r="B56" t="s">
        <v>108</v>
      </c>
      <c r="C56" t="s">
        <v>116</v>
      </c>
      <c r="D56" t="str">
        <f t="shared" si="0"/>
        <v>AltaLeve</v>
      </c>
      <c r="E56" s="6" t="s">
        <v>114</v>
      </c>
      <c r="F56">
        <v>4</v>
      </c>
      <c r="G56">
        <v>1</v>
      </c>
    </row>
    <row r="57" spans="2:9" x14ac:dyDescent="0.25">
      <c r="B57" t="s">
        <v>107</v>
      </c>
      <c r="C57" t="s">
        <v>116</v>
      </c>
      <c r="D57" t="str">
        <f t="shared" si="0"/>
        <v>Muy AltaLeve</v>
      </c>
      <c r="E57" s="7" t="s">
        <v>118</v>
      </c>
      <c r="F57">
        <v>5</v>
      </c>
      <c r="G57">
        <v>1</v>
      </c>
    </row>
    <row r="58" spans="2:9" x14ac:dyDescent="0.25">
      <c r="B58" t="s">
        <v>111</v>
      </c>
      <c r="C58" t="s">
        <v>115</v>
      </c>
      <c r="D58" t="str">
        <f t="shared" si="0"/>
        <v>Muy BajaMenor</v>
      </c>
      <c r="E58" s="5" t="s">
        <v>117</v>
      </c>
      <c r="F58">
        <v>1</v>
      </c>
      <c r="G58">
        <v>2</v>
      </c>
    </row>
    <row r="59" spans="2:9" x14ac:dyDescent="0.25">
      <c r="B59" t="s">
        <v>110</v>
      </c>
      <c r="C59" t="s">
        <v>115</v>
      </c>
      <c r="D59" t="str">
        <f t="shared" si="0"/>
        <v>BajaMenor</v>
      </c>
      <c r="E59" s="6" t="s">
        <v>114</v>
      </c>
      <c r="F59">
        <v>2</v>
      </c>
      <c r="G59">
        <v>2</v>
      </c>
      <c r="I59" s="5" t="s">
        <v>117</v>
      </c>
    </row>
    <row r="60" spans="2:9" x14ac:dyDescent="0.25">
      <c r="B60" t="s">
        <v>109</v>
      </c>
      <c r="C60" t="s">
        <v>115</v>
      </c>
      <c r="D60" t="str">
        <f t="shared" si="0"/>
        <v>MediaMenor</v>
      </c>
      <c r="E60" s="6" t="s">
        <v>114</v>
      </c>
      <c r="F60">
        <v>3</v>
      </c>
      <c r="G60">
        <v>2</v>
      </c>
      <c r="I60" s="6" t="s">
        <v>114</v>
      </c>
    </row>
    <row r="61" spans="2:9" x14ac:dyDescent="0.25">
      <c r="B61" t="s">
        <v>108</v>
      </c>
      <c r="C61" t="s">
        <v>115</v>
      </c>
      <c r="D61" t="str">
        <f t="shared" si="0"/>
        <v>AltaMenor</v>
      </c>
      <c r="E61" s="6" t="s">
        <v>114</v>
      </c>
      <c r="F61">
        <v>4</v>
      </c>
      <c r="G61">
        <v>2</v>
      </c>
      <c r="I61" s="7" t="s">
        <v>118</v>
      </c>
    </row>
    <row r="62" spans="2:9" x14ac:dyDescent="0.25">
      <c r="B62" t="s">
        <v>107</v>
      </c>
      <c r="C62" t="s">
        <v>115</v>
      </c>
      <c r="D62" t="str">
        <f t="shared" si="0"/>
        <v>Muy AltaMenor</v>
      </c>
      <c r="E62" s="7" t="s">
        <v>118</v>
      </c>
      <c r="F62">
        <v>5</v>
      </c>
      <c r="G62">
        <v>2</v>
      </c>
      <c r="I62" s="8" t="s">
        <v>119</v>
      </c>
    </row>
    <row r="63" spans="2:9" x14ac:dyDescent="0.25">
      <c r="B63" t="s">
        <v>111</v>
      </c>
      <c r="C63" t="s">
        <v>114</v>
      </c>
      <c r="D63" t="str">
        <f t="shared" si="0"/>
        <v>Muy BajaModerado</v>
      </c>
      <c r="E63" s="6" t="s">
        <v>114</v>
      </c>
      <c r="F63">
        <v>1</v>
      </c>
      <c r="G63">
        <v>3</v>
      </c>
    </row>
    <row r="64" spans="2:9" x14ac:dyDescent="0.25">
      <c r="B64" t="s">
        <v>110</v>
      </c>
      <c r="C64" t="s">
        <v>114</v>
      </c>
      <c r="D64" t="str">
        <f t="shared" si="0"/>
        <v>BajaModerado</v>
      </c>
      <c r="E64" s="6" t="s">
        <v>114</v>
      </c>
      <c r="F64">
        <v>2</v>
      </c>
      <c r="G64">
        <v>3</v>
      </c>
    </row>
    <row r="65" spans="2:7" x14ac:dyDescent="0.25">
      <c r="B65" t="s">
        <v>109</v>
      </c>
      <c r="C65" t="s">
        <v>114</v>
      </c>
      <c r="D65" t="str">
        <f t="shared" si="0"/>
        <v>MediaModerado</v>
      </c>
      <c r="E65" s="6" t="s">
        <v>114</v>
      </c>
      <c r="F65">
        <v>3</v>
      </c>
      <c r="G65">
        <v>3</v>
      </c>
    </row>
    <row r="66" spans="2:7" x14ac:dyDescent="0.25">
      <c r="B66" t="s">
        <v>108</v>
      </c>
      <c r="C66" t="s">
        <v>114</v>
      </c>
      <c r="D66" t="str">
        <f t="shared" si="0"/>
        <v>AltaModerado</v>
      </c>
      <c r="E66" s="7" t="s">
        <v>118</v>
      </c>
      <c r="F66">
        <v>4</v>
      </c>
      <c r="G66">
        <v>3</v>
      </c>
    </row>
    <row r="67" spans="2:7" x14ac:dyDescent="0.25">
      <c r="B67" t="s">
        <v>107</v>
      </c>
      <c r="C67" t="s">
        <v>114</v>
      </c>
      <c r="D67" t="str">
        <f t="shared" si="0"/>
        <v>Muy AltaModerado</v>
      </c>
      <c r="E67" s="7" t="s">
        <v>118</v>
      </c>
      <c r="F67">
        <v>5</v>
      </c>
      <c r="G67">
        <v>3</v>
      </c>
    </row>
    <row r="68" spans="2:7" x14ac:dyDescent="0.25">
      <c r="B68" t="s">
        <v>111</v>
      </c>
      <c r="C68" t="s">
        <v>113</v>
      </c>
      <c r="D68" t="str">
        <f t="shared" si="0"/>
        <v>Muy BajaMayor</v>
      </c>
      <c r="E68" s="7" t="s">
        <v>118</v>
      </c>
      <c r="F68">
        <v>1</v>
      </c>
      <c r="G68">
        <v>4</v>
      </c>
    </row>
    <row r="69" spans="2:7" x14ac:dyDescent="0.25">
      <c r="B69" t="s">
        <v>110</v>
      </c>
      <c r="C69" t="s">
        <v>113</v>
      </c>
      <c r="D69" t="str">
        <f t="shared" si="0"/>
        <v>BajaMayor</v>
      </c>
      <c r="E69" s="7" t="s">
        <v>118</v>
      </c>
      <c r="F69">
        <v>2</v>
      </c>
      <c r="G69">
        <v>4</v>
      </c>
    </row>
    <row r="70" spans="2:7" x14ac:dyDescent="0.25">
      <c r="B70" t="s">
        <v>109</v>
      </c>
      <c r="C70" t="s">
        <v>113</v>
      </c>
      <c r="D70" t="str">
        <f t="shared" si="0"/>
        <v>MediaMayor</v>
      </c>
      <c r="E70" s="7" t="s">
        <v>118</v>
      </c>
      <c r="F70">
        <v>3</v>
      </c>
      <c r="G70">
        <v>4</v>
      </c>
    </row>
    <row r="71" spans="2:7" x14ac:dyDescent="0.25">
      <c r="B71" t="s">
        <v>108</v>
      </c>
      <c r="C71" t="s">
        <v>113</v>
      </c>
      <c r="D71" t="str">
        <f t="shared" si="0"/>
        <v>AltaMayor</v>
      </c>
      <c r="E71" s="7" t="s">
        <v>118</v>
      </c>
      <c r="F71">
        <v>4</v>
      </c>
      <c r="G71">
        <v>4</v>
      </c>
    </row>
    <row r="72" spans="2:7" x14ac:dyDescent="0.25">
      <c r="B72" t="s">
        <v>107</v>
      </c>
      <c r="C72" t="s">
        <v>113</v>
      </c>
      <c r="D72" t="str">
        <f t="shared" si="0"/>
        <v>Muy AltaMayor</v>
      </c>
      <c r="E72" s="7" t="s">
        <v>118</v>
      </c>
      <c r="F72">
        <v>5</v>
      </c>
      <c r="G72">
        <v>4</v>
      </c>
    </row>
    <row r="73" spans="2:7" x14ac:dyDescent="0.25">
      <c r="B73" t="s">
        <v>111</v>
      </c>
      <c r="C73" t="s">
        <v>112</v>
      </c>
      <c r="D73" t="str">
        <f t="shared" si="0"/>
        <v>Muy BajaCatastrófico</v>
      </c>
      <c r="E73" s="8" t="s">
        <v>119</v>
      </c>
      <c r="F73">
        <v>1</v>
      </c>
      <c r="G73">
        <v>5</v>
      </c>
    </row>
    <row r="74" spans="2:7" x14ac:dyDescent="0.25">
      <c r="B74" t="s">
        <v>110</v>
      </c>
      <c r="C74" t="s">
        <v>112</v>
      </c>
      <c r="D74" t="str">
        <f t="shared" si="0"/>
        <v>BajaCatastrófico</v>
      </c>
      <c r="E74" s="8" t="s">
        <v>119</v>
      </c>
      <c r="F74">
        <v>2</v>
      </c>
      <c r="G74">
        <v>5</v>
      </c>
    </row>
    <row r="75" spans="2:7" x14ac:dyDescent="0.25">
      <c r="B75" t="s">
        <v>109</v>
      </c>
      <c r="C75" t="s">
        <v>112</v>
      </c>
      <c r="D75" t="str">
        <f t="shared" si="0"/>
        <v>MediaCatastrófico</v>
      </c>
      <c r="E75" s="8" t="s">
        <v>119</v>
      </c>
      <c r="F75">
        <v>3</v>
      </c>
      <c r="G75">
        <v>5</v>
      </c>
    </row>
    <row r="76" spans="2:7" x14ac:dyDescent="0.25">
      <c r="B76" t="s">
        <v>108</v>
      </c>
      <c r="C76" t="s">
        <v>112</v>
      </c>
      <c r="D76" t="str">
        <f t="shared" si="0"/>
        <v>AltaCatastrófico</v>
      </c>
      <c r="E76" s="8" t="s">
        <v>119</v>
      </c>
      <c r="F76">
        <v>4</v>
      </c>
      <c r="G76">
        <v>5</v>
      </c>
    </row>
    <row r="77" spans="2:7" x14ac:dyDescent="0.25">
      <c r="B77" t="s">
        <v>107</v>
      </c>
      <c r="C77" t="s">
        <v>112</v>
      </c>
      <c r="D77" t="str">
        <f t="shared" si="0"/>
        <v>Muy AltaCatastrófico</v>
      </c>
      <c r="E77" s="8" t="s">
        <v>119</v>
      </c>
      <c r="F77">
        <v>5</v>
      </c>
      <c r="G77">
        <v>5</v>
      </c>
    </row>
    <row r="85" spans="2:6" ht="16.5" thickBot="1" x14ac:dyDescent="0.3">
      <c r="B85" s="1" t="s">
        <v>121</v>
      </c>
      <c r="C85" s="1" t="s">
        <v>122</v>
      </c>
      <c r="D85" s="1" t="s">
        <v>123</v>
      </c>
      <c r="E85" s="1" t="s">
        <v>93</v>
      </c>
      <c r="F85" s="1" t="s">
        <v>124</v>
      </c>
    </row>
    <row r="86" spans="2:6" x14ac:dyDescent="0.25">
      <c r="B86" s="173" t="s">
        <v>125</v>
      </c>
      <c r="C86" s="173" t="s">
        <v>24</v>
      </c>
      <c r="D86" s="176">
        <v>0.3</v>
      </c>
      <c r="E86" t="s">
        <v>126</v>
      </c>
      <c r="F86">
        <v>0.3</v>
      </c>
    </row>
    <row r="87" spans="2:6" x14ac:dyDescent="0.25">
      <c r="B87" s="174"/>
      <c r="C87" s="174"/>
      <c r="D87" s="177"/>
      <c r="E87" t="s">
        <v>127</v>
      </c>
      <c r="F87">
        <v>0.2</v>
      </c>
    </row>
    <row r="88" spans="2:6" ht="16.5" thickBot="1" x14ac:dyDescent="0.3">
      <c r="B88" s="174"/>
      <c r="C88" s="175"/>
      <c r="D88" s="178"/>
      <c r="E88" t="s">
        <v>128</v>
      </c>
      <c r="F88">
        <v>0.1</v>
      </c>
    </row>
    <row r="89" spans="2:6" x14ac:dyDescent="0.25">
      <c r="B89" s="174"/>
      <c r="C89" s="173" t="s">
        <v>103</v>
      </c>
      <c r="D89" s="176">
        <v>0.1</v>
      </c>
      <c r="E89" t="s">
        <v>129</v>
      </c>
      <c r="F89">
        <v>0.1</v>
      </c>
    </row>
    <row r="90" spans="2:6" ht="16.5" thickBot="1" x14ac:dyDescent="0.3">
      <c r="B90" s="175"/>
      <c r="C90" s="175"/>
      <c r="D90" s="178"/>
      <c r="E90" t="s">
        <v>130</v>
      </c>
      <c r="F90">
        <v>0.1</v>
      </c>
    </row>
    <row r="91" spans="2:6" x14ac:dyDescent="0.25">
      <c r="B91" s="173" t="s">
        <v>131</v>
      </c>
      <c r="C91" s="173" t="s">
        <v>104</v>
      </c>
      <c r="D91" s="176">
        <v>0.2</v>
      </c>
      <c r="E91" t="s">
        <v>132</v>
      </c>
      <c r="F91">
        <v>0.2</v>
      </c>
    </row>
    <row r="92" spans="2:6" ht="16.5" thickBot="1" x14ac:dyDescent="0.3">
      <c r="B92" s="174"/>
      <c r="C92" s="175"/>
      <c r="D92" s="178"/>
      <c r="E92" t="s">
        <v>133</v>
      </c>
      <c r="F92">
        <v>0</v>
      </c>
    </row>
    <row r="93" spans="2:6" x14ac:dyDescent="0.25">
      <c r="B93" s="174"/>
      <c r="C93" s="173" t="s">
        <v>39</v>
      </c>
      <c r="D93" s="176">
        <v>0.3</v>
      </c>
      <c r="E93" t="s">
        <v>134</v>
      </c>
      <c r="F93">
        <v>0.3</v>
      </c>
    </row>
    <row r="94" spans="2:6" x14ac:dyDescent="0.25">
      <c r="B94" s="174"/>
      <c r="C94" s="174"/>
      <c r="D94" s="177"/>
      <c r="E94" t="s">
        <v>202</v>
      </c>
      <c r="F94">
        <v>0.2</v>
      </c>
    </row>
    <row r="95" spans="2:6" ht="16.5" thickBot="1" x14ac:dyDescent="0.3">
      <c r="B95" s="174"/>
      <c r="C95" s="175"/>
      <c r="D95" s="178"/>
      <c r="E95" t="s">
        <v>135</v>
      </c>
      <c r="F95">
        <v>0.1</v>
      </c>
    </row>
    <row r="96" spans="2:6" x14ac:dyDescent="0.25">
      <c r="B96" s="174"/>
      <c r="C96" s="173" t="s">
        <v>105</v>
      </c>
      <c r="D96" s="176">
        <v>0.1</v>
      </c>
      <c r="E96" t="s">
        <v>136</v>
      </c>
      <c r="F96">
        <v>0.1</v>
      </c>
    </row>
    <row r="97" spans="1:20" ht="16.5" thickBot="1" x14ac:dyDescent="0.3">
      <c r="B97" s="175"/>
      <c r="C97" s="175"/>
      <c r="D97" s="178"/>
      <c r="E97" t="s">
        <v>137</v>
      </c>
      <c r="F97">
        <v>0</v>
      </c>
    </row>
    <row r="101" spans="1:20" x14ac:dyDescent="0.25">
      <c r="G101" s="171" t="s">
        <v>39</v>
      </c>
      <c r="H101" s="10" t="s">
        <v>107</v>
      </c>
      <c r="I101" s="11"/>
      <c r="J101" s="12"/>
      <c r="K101" s="12"/>
      <c r="L101" s="12"/>
      <c r="M101" s="13"/>
      <c r="O101">
        <v>5</v>
      </c>
    </row>
    <row r="102" spans="1:20" x14ac:dyDescent="0.25">
      <c r="B102" s="1" t="s">
        <v>90</v>
      </c>
      <c r="G102" s="171"/>
      <c r="H102" s="10" t="s">
        <v>108</v>
      </c>
      <c r="I102" s="14"/>
      <c r="J102" s="15"/>
      <c r="K102" s="16"/>
      <c r="L102" s="16"/>
      <c r="M102" s="17"/>
      <c r="O102">
        <v>4</v>
      </c>
    </row>
    <row r="103" spans="1:20" x14ac:dyDescent="0.25">
      <c r="A103">
        <v>3</v>
      </c>
      <c r="B103" t="s">
        <v>139</v>
      </c>
      <c r="G103" s="171"/>
      <c r="H103" s="10" t="s">
        <v>109</v>
      </c>
      <c r="I103" s="14"/>
      <c r="J103" s="15"/>
      <c r="K103" s="15"/>
      <c r="L103" s="16"/>
      <c r="M103" s="17"/>
      <c r="O103">
        <v>3</v>
      </c>
    </row>
    <row r="104" spans="1:20" x14ac:dyDescent="0.25">
      <c r="A104">
        <v>4</v>
      </c>
      <c r="B104" t="s">
        <v>139</v>
      </c>
      <c r="G104" s="171"/>
      <c r="H104" s="10" t="s">
        <v>110</v>
      </c>
      <c r="I104" s="18"/>
      <c r="J104" s="15"/>
      <c r="K104" s="15"/>
      <c r="L104" s="16"/>
      <c r="M104" s="17"/>
      <c r="O104">
        <v>2</v>
      </c>
    </row>
    <row r="105" spans="1:20" x14ac:dyDescent="0.25">
      <c r="A105">
        <v>5</v>
      </c>
      <c r="B105" t="s">
        <v>139</v>
      </c>
      <c r="G105" s="171"/>
      <c r="H105" s="10" t="s">
        <v>111</v>
      </c>
      <c r="I105" s="19"/>
      <c r="J105" s="20"/>
      <c r="K105" s="21"/>
      <c r="L105" s="22"/>
      <c r="M105" s="23"/>
      <c r="O105">
        <v>1</v>
      </c>
    </row>
    <row r="106" spans="1:20" x14ac:dyDescent="0.25">
      <c r="A106">
        <v>6</v>
      </c>
      <c r="B106" t="s">
        <v>114</v>
      </c>
      <c r="G106" s="24"/>
      <c r="H106" s="24"/>
      <c r="I106" s="25" t="s">
        <v>116</v>
      </c>
      <c r="J106" s="25" t="s">
        <v>115</v>
      </c>
      <c r="K106" s="25" t="s">
        <v>114</v>
      </c>
      <c r="L106" s="25" t="s">
        <v>113</v>
      </c>
      <c r="M106" s="25" t="s">
        <v>112</v>
      </c>
      <c r="P106">
        <v>1</v>
      </c>
      <c r="Q106">
        <v>2</v>
      </c>
      <c r="R106">
        <v>3</v>
      </c>
      <c r="S106">
        <v>4</v>
      </c>
      <c r="T106">
        <v>5</v>
      </c>
    </row>
    <row r="107" spans="1:20" x14ac:dyDescent="0.25">
      <c r="A107">
        <v>7</v>
      </c>
      <c r="B107" t="s">
        <v>114</v>
      </c>
      <c r="G107" s="24"/>
      <c r="H107" s="24"/>
      <c r="I107" s="172" t="s">
        <v>20</v>
      </c>
      <c r="J107" s="172"/>
      <c r="K107" s="172"/>
      <c r="L107" s="172"/>
      <c r="M107" s="172"/>
    </row>
    <row r="108" spans="1:20" x14ac:dyDescent="0.25">
      <c r="A108">
        <v>8</v>
      </c>
      <c r="B108" t="s">
        <v>114</v>
      </c>
    </row>
    <row r="109" spans="1:20" x14ac:dyDescent="0.25">
      <c r="A109">
        <v>9</v>
      </c>
      <c r="B109" t="s">
        <v>138</v>
      </c>
    </row>
    <row r="110" spans="1:20" x14ac:dyDescent="0.25">
      <c r="A110">
        <v>10</v>
      </c>
      <c r="B110" t="s">
        <v>138</v>
      </c>
      <c r="H110" t="s">
        <v>141</v>
      </c>
      <c r="I110" t="s">
        <v>39</v>
      </c>
    </row>
    <row r="111" spans="1:20" x14ac:dyDescent="0.25">
      <c r="H111" t="s">
        <v>20</v>
      </c>
      <c r="I111" t="s">
        <v>141</v>
      </c>
    </row>
    <row r="112" spans="1:20" x14ac:dyDescent="0.25">
      <c r="G112" t="s">
        <v>148</v>
      </c>
      <c r="H112">
        <v>5</v>
      </c>
      <c r="I112">
        <v>1</v>
      </c>
    </row>
    <row r="113" spans="2:14" x14ac:dyDescent="0.25">
      <c r="B113" t="s">
        <v>20</v>
      </c>
      <c r="G113" t="s">
        <v>141</v>
      </c>
      <c r="I113">
        <f>IF(OR(G113=I111,G113=I110),I112-F113,I112)</f>
        <v>1</v>
      </c>
    </row>
    <row r="114" spans="2:14" x14ac:dyDescent="0.25">
      <c r="B114" t="s">
        <v>39</v>
      </c>
    </row>
    <row r="115" spans="2:14" x14ac:dyDescent="0.25">
      <c r="B115" t="s">
        <v>141</v>
      </c>
    </row>
    <row r="117" spans="2:14" x14ac:dyDescent="0.25">
      <c r="H117" t="s">
        <v>20</v>
      </c>
      <c r="I117" t="s">
        <v>39</v>
      </c>
      <c r="J117" t="s">
        <v>141</v>
      </c>
      <c r="K117" t="s">
        <v>169</v>
      </c>
      <c r="L117" t="s">
        <v>20</v>
      </c>
      <c r="M117" t="s">
        <v>39</v>
      </c>
      <c r="N117" t="s">
        <v>141</v>
      </c>
    </row>
    <row r="118" spans="2:14" x14ac:dyDescent="0.25">
      <c r="B118" t="s">
        <v>139</v>
      </c>
      <c r="C118" t="s">
        <v>20</v>
      </c>
      <c r="D118" t="str">
        <f>B118&amp;C118</f>
        <v>DebilImpacto</v>
      </c>
      <c r="E118">
        <v>0</v>
      </c>
      <c r="G118" t="s">
        <v>144</v>
      </c>
      <c r="H118">
        <v>1</v>
      </c>
      <c r="I118">
        <v>1</v>
      </c>
      <c r="L118">
        <v>2</v>
      </c>
      <c r="M118">
        <v>2</v>
      </c>
    </row>
    <row r="119" spans="2:14" x14ac:dyDescent="0.25">
      <c r="B119" t="s">
        <v>139</v>
      </c>
      <c r="C119" t="s">
        <v>39</v>
      </c>
      <c r="D119" t="str">
        <f t="shared" ref="D119:D126" si="1">B119&amp;C119</f>
        <v>DebilFrecuencia</v>
      </c>
      <c r="E119">
        <v>0</v>
      </c>
      <c r="G119" t="s">
        <v>145</v>
      </c>
    </row>
    <row r="120" spans="2:14" x14ac:dyDescent="0.25">
      <c r="B120" t="s">
        <v>139</v>
      </c>
      <c r="C120" t="s">
        <v>141</v>
      </c>
      <c r="D120" t="str">
        <f t="shared" si="1"/>
        <v>DebilImpacto y frecuencia</v>
      </c>
      <c r="E120">
        <v>0</v>
      </c>
      <c r="G120" t="s">
        <v>146</v>
      </c>
    </row>
    <row r="121" spans="2:14" x14ac:dyDescent="0.25">
      <c r="B121" t="s">
        <v>114</v>
      </c>
      <c r="C121" t="s">
        <v>20</v>
      </c>
      <c r="D121" t="str">
        <f t="shared" si="1"/>
        <v>ModeradoImpacto</v>
      </c>
      <c r="E121">
        <v>1</v>
      </c>
      <c r="G121" t="s">
        <v>147</v>
      </c>
    </row>
    <row r="122" spans="2:14" x14ac:dyDescent="0.25">
      <c r="B122" t="s">
        <v>114</v>
      </c>
      <c r="C122" t="s">
        <v>39</v>
      </c>
      <c r="D122" t="str">
        <f t="shared" si="1"/>
        <v>ModeradoFrecuencia</v>
      </c>
      <c r="E122">
        <v>1</v>
      </c>
      <c r="G122" t="s">
        <v>148</v>
      </c>
    </row>
    <row r="123" spans="2:14" x14ac:dyDescent="0.25">
      <c r="B123" t="s">
        <v>114</v>
      </c>
      <c r="C123" t="s">
        <v>141</v>
      </c>
      <c r="D123" t="str">
        <f t="shared" si="1"/>
        <v>ModeradoImpacto y frecuencia</v>
      </c>
      <c r="E123">
        <v>1</v>
      </c>
      <c r="G123" t="s">
        <v>149</v>
      </c>
    </row>
    <row r="124" spans="2:14" x14ac:dyDescent="0.25">
      <c r="B124" t="s">
        <v>138</v>
      </c>
      <c r="C124" t="s">
        <v>20</v>
      </c>
      <c r="D124" t="str">
        <f t="shared" si="1"/>
        <v>FuerteImpacto</v>
      </c>
      <c r="E124">
        <v>2</v>
      </c>
      <c r="G124" t="s">
        <v>150</v>
      </c>
    </row>
    <row r="125" spans="2:14" x14ac:dyDescent="0.25">
      <c r="B125" t="s">
        <v>138</v>
      </c>
      <c r="C125" t="s">
        <v>39</v>
      </c>
      <c r="D125" t="str">
        <f t="shared" si="1"/>
        <v>FuerteFrecuencia</v>
      </c>
      <c r="E125">
        <v>2</v>
      </c>
      <c r="G125" t="s">
        <v>151</v>
      </c>
    </row>
    <row r="126" spans="2:14" x14ac:dyDescent="0.25">
      <c r="B126" t="s">
        <v>138</v>
      </c>
      <c r="C126" t="s">
        <v>141</v>
      </c>
      <c r="D126" t="str">
        <f t="shared" si="1"/>
        <v>FuerteImpacto y frecuencia</v>
      </c>
      <c r="E126">
        <v>2</v>
      </c>
      <c r="G126" t="s">
        <v>152</v>
      </c>
    </row>
    <row r="127" spans="2:14" x14ac:dyDescent="0.25">
      <c r="G127" t="s">
        <v>153</v>
      </c>
    </row>
    <row r="128" spans="2:14" x14ac:dyDescent="0.25">
      <c r="G128" t="s">
        <v>154</v>
      </c>
    </row>
    <row r="129" spans="7:7" x14ac:dyDescent="0.25">
      <c r="G129" t="s">
        <v>155</v>
      </c>
    </row>
    <row r="130" spans="7:7" x14ac:dyDescent="0.25">
      <c r="G130" t="s">
        <v>156</v>
      </c>
    </row>
    <row r="131" spans="7:7" x14ac:dyDescent="0.25">
      <c r="G131" t="s">
        <v>157</v>
      </c>
    </row>
    <row r="132" spans="7:7" x14ac:dyDescent="0.25">
      <c r="G132" t="s">
        <v>158</v>
      </c>
    </row>
    <row r="133" spans="7:7" x14ac:dyDescent="0.25">
      <c r="G133" t="s">
        <v>159</v>
      </c>
    </row>
    <row r="134" spans="7:7" x14ac:dyDescent="0.25">
      <c r="G134" t="s">
        <v>160</v>
      </c>
    </row>
    <row r="135" spans="7:7" x14ac:dyDescent="0.25">
      <c r="G135" t="s">
        <v>161</v>
      </c>
    </row>
    <row r="136" spans="7:7" x14ac:dyDescent="0.25">
      <c r="G136" t="s">
        <v>162</v>
      </c>
    </row>
    <row r="137" spans="7:7" x14ac:dyDescent="0.25">
      <c r="G137" t="s">
        <v>163</v>
      </c>
    </row>
    <row r="138" spans="7:7" x14ac:dyDescent="0.25">
      <c r="G138" t="s">
        <v>164</v>
      </c>
    </row>
    <row r="139" spans="7:7" x14ac:dyDescent="0.25">
      <c r="G139" t="s">
        <v>165</v>
      </c>
    </row>
    <row r="140" spans="7:7" x14ac:dyDescent="0.25">
      <c r="G140" t="s">
        <v>166</v>
      </c>
    </row>
    <row r="141" spans="7:7" x14ac:dyDescent="0.25">
      <c r="G141" t="s">
        <v>167</v>
      </c>
    </row>
    <row r="142" spans="7:7" x14ac:dyDescent="0.25">
      <c r="G142" t="s">
        <v>168</v>
      </c>
    </row>
    <row r="148" spans="2:2" x14ac:dyDescent="0.25">
      <c r="B148" t="s">
        <v>172</v>
      </c>
    </row>
    <row r="149" spans="2:2" x14ac:dyDescent="0.25">
      <c r="B149" t="s">
        <v>174</v>
      </c>
    </row>
    <row r="150" spans="2:2" x14ac:dyDescent="0.25">
      <c r="B150" t="s">
        <v>173</v>
      </c>
    </row>
    <row r="151" spans="2:2" x14ac:dyDescent="0.25">
      <c r="B151" t="s">
        <v>175</v>
      </c>
    </row>
    <row r="152" spans="2:2" x14ac:dyDescent="0.25">
      <c r="B152" t="s">
        <v>176</v>
      </c>
    </row>
    <row r="156" spans="2:2" x14ac:dyDescent="0.25">
      <c r="B156" t="s">
        <v>177</v>
      </c>
    </row>
    <row r="157" spans="2:2" x14ac:dyDescent="0.25">
      <c r="B157" t="s">
        <v>178</v>
      </c>
    </row>
    <row r="158" spans="2:2" x14ac:dyDescent="0.25">
      <c r="B158" t="s">
        <v>179</v>
      </c>
    </row>
    <row r="159" spans="2:2" x14ac:dyDescent="0.25">
      <c r="B159" t="s">
        <v>203</v>
      </c>
    </row>
    <row r="160" spans="2:2" x14ac:dyDescent="0.25">
      <c r="B160" t="s">
        <v>180</v>
      </c>
    </row>
  </sheetData>
  <mergeCells count="14">
    <mergeCell ref="G101:G105"/>
    <mergeCell ref="I107:M107"/>
    <mergeCell ref="B86:B90"/>
    <mergeCell ref="C86:C88"/>
    <mergeCell ref="D86:D88"/>
    <mergeCell ref="C89:C90"/>
    <mergeCell ref="D89:D90"/>
    <mergeCell ref="B91:B97"/>
    <mergeCell ref="C91:C92"/>
    <mergeCell ref="D91:D92"/>
    <mergeCell ref="C93:C95"/>
    <mergeCell ref="D93:D95"/>
    <mergeCell ref="C96:C97"/>
    <mergeCell ref="D96:D9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994F6-65AE-C047-8C90-AA56EDE82904}">
  <dimension ref="A1:C85"/>
  <sheetViews>
    <sheetView showGridLines="0" tabSelected="1" zoomScale="120" zoomScaleNormal="120" workbookViewId="0">
      <selection activeCell="B69" sqref="B69"/>
    </sheetView>
  </sheetViews>
  <sheetFormatPr baseColWidth="10" defaultRowHeight="15.75" x14ac:dyDescent="0.25"/>
  <cols>
    <col min="1" max="1" width="13.625" customWidth="1"/>
    <col min="2" max="2" width="27.125" customWidth="1"/>
    <col min="3" max="3" width="94" customWidth="1"/>
  </cols>
  <sheetData>
    <row r="1" spans="1:3" ht="27.95" customHeight="1" x14ac:dyDescent="0.25">
      <c r="A1" s="179"/>
      <c r="B1" s="180"/>
      <c r="C1" s="168"/>
    </row>
    <row r="2" spans="1:3" ht="27.95" customHeight="1" x14ac:dyDescent="0.25">
      <c r="A2" s="181"/>
      <c r="B2" s="182"/>
      <c r="C2" s="169" t="s">
        <v>276</v>
      </c>
    </row>
    <row r="3" spans="1:3" ht="27.95" customHeight="1" thickBot="1" x14ac:dyDescent="0.3">
      <c r="A3" s="183"/>
      <c r="B3" s="184"/>
      <c r="C3" s="170"/>
    </row>
    <row r="4" spans="1:3" ht="16.5" thickBot="1" x14ac:dyDescent="0.3"/>
    <row r="5" spans="1:3" ht="16.5" thickBot="1" x14ac:dyDescent="0.3">
      <c r="A5" s="149" t="s">
        <v>273</v>
      </c>
      <c r="B5" s="150" t="s">
        <v>274</v>
      </c>
      <c r="C5" s="151" t="s">
        <v>93</v>
      </c>
    </row>
    <row r="6" spans="1:3" ht="31.5" x14ac:dyDescent="0.25">
      <c r="A6" s="185" t="s">
        <v>207</v>
      </c>
      <c r="B6" s="140" t="s">
        <v>17</v>
      </c>
      <c r="C6" s="141" t="s">
        <v>213</v>
      </c>
    </row>
    <row r="7" spans="1:3" ht="42.95" customHeight="1" x14ac:dyDescent="0.25">
      <c r="A7" s="186"/>
      <c r="B7" s="142" t="s">
        <v>15</v>
      </c>
      <c r="C7" s="143" t="s">
        <v>215</v>
      </c>
    </row>
    <row r="8" spans="1:3" ht="42.95" customHeight="1" x14ac:dyDescent="0.25">
      <c r="A8" s="186"/>
      <c r="B8" s="142" t="s">
        <v>16</v>
      </c>
      <c r="C8" s="143" t="s">
        <v>214</v>
      </c>
    </row>
    <row r="9" spans="1:3" ht="31.5" x14ac:dyDescent="0.25">
      <c r="A9" s="186"/>
      <c r="B9" s="144" t="s">
        <v>196</v>
      </c>
      <c r="C9" s="143" t="s">
        <v>217</v>
      </c>
    </row>
    <row r="10" spans="1:3" ht="47.25" x14ac:dyDescent="0.25">
      <c r="A10" s="186"/>
      <c r="B10" s="142" t="s">
        <v>18</v>
      </c>
      <c r="C10" s="143" t="s">
        <v>216</v>
      </c>
    </row>
    <row r="11" spans="1:3" ht="48" thickBot="1" x14ac:dyDescent="0.3">
      <c r="A11" s="187"/>
      <c r="B11" s="147" t="s">
        <v>19</v>
      </c>
      <c r="C11" s="148" t="s">
        <v>218</v>
      </c>
    </row>
    <row r="12" spans="1:3" ht="31.5" x14ac:dyDescent="0.25">
      <c r="A12" s="185" t="s">
        <v>208</v>
      </c>
      <c r="B12" s="158" t="s">
        <v>195</v>
      </c>
      <c r="C12" s="159" t="s">
        <v>219</v>
      </c>
    </row>
    <row r="13" spans="1:3" ht="31.5" x14ac:dyDescent="0.25">
      <c r="A13" s="186"/>
      <c r="B13" s="160" t="s">
        <v>171</v>
      </c>
      <c r="C13" s="161" t="s">
        <v>220</v>
      </c>
    </row>
    <row r="14" spans="1:3" x14ac:dyDescent="0.25">
      <c r="A14" s="186"/>
      <c r="B14" s="145" t="s">
        <v>142</v>
      </c>
      <c r="C14" s="143" t="s">
        <v>221</v>
      </c>
    </row>
    <row r="15" spans="1:3" ht="31.5" x14ac:dyDescent="0.25">
      <c r="A15" s="186"/>
      <c r="B15" s="160" t="s">
        <v>201</v>
      </c>
      <c r="C15" s="161" t="s">
        <v>222</v>
      </c>
    </row>
    <row r="16" spans="1:3" ht="39" customHeight="1" x14ac:dyDescent="0.25">
      <c r="A16" s="186"/>
      <c r="B16" s="145" t="s">
        <v>20</v>
      </c>
      <c r="C16" s="143" t="s">
        <v>223</v>
      </c>
    </row>
    <row r="17" spans="1:3" ht="31.5" x14ac:dyDescent="0.25">
      <c r="A17" s="186"/>
      <c r="B17" s="145" t="s">
        <v>21</v>
      </c>
      <c r="C17" s="143" t="s">
        <v>224</v>
      </c>
    </row>
    <row r="18" spans="1:3" ht="31.5" x14ac:dyDescent="0.25">
      <c r="A18" s="186"/>
      <c r="B18" s="145" t="s">
        <v>22</v>
      </c>
      <c r="C18" s="143" t="s">
        <v>225</v>
      </c>
    </row>
    <row r="19" spans="1:3" ht="29.1" customHeight="1" x14ac:dyDescent="0.25">
      <c r="A19" s="186"/>
      <c r="B19" s="160" t="s">
        <v>23</v>
      </c>
      <c r="C19" s="161" t="s">
        <v>227</v>
      </c>
    </row>
    <row r="20" spans="1:3" ht="32.25" thickBot="1" x14ac:dyDescent="0.3">
      <c r="A20" s="187"/>
      <c r="B20" s="155" t="s">
        <v>34</v>
      </c>
      <c r="C20" s="148" t="s">
        <v>237</v>
      </c>
    </row>
    <row r="21" spans="1:3" ht="27.95" customHeight="1" x14ac:dyDescent="0.25">
      <c r="A21" s="185" t="s">
        <v>209</v>
      </c>
      <c r="B21" s="156" t="s">
        <v>171</v>
      </c>
      <c r="C21" s="141" t="s">
        <v>238</v>
      </c>
    </row>
    <row r="22" spans="1:3" ht="17.100000000000001" customHeight="1" x14ac:dyDescent="0.25">
      <c r="A22" s="186"/>
      <c r="B22" s="162" t="s">
        <v>23</v>
      </c>
      <c r="C22" s="161" t="s">
        <v>228</v>
      </c>
    </row>
    <row r="23" spans="1:3" ht="31.5" x14ac:dyDescent="0.25">
      <c r="A23" s="186"/>
      <c r="B23" s="146" t="s">
        <v>86</v>
      </c>
      <c r="C23" s="143" t="s">
        <v>229</v>
      </c>
    </row>
    <row r="24" spans="1:3" ht="31.5" x14ac:dyDescent="0.25">
      <c r="A24" s="186"/>
      <c r="B24" s="145" t="s">
        <v>38</v>
      </c>
      <c r="C24" s="143" t="s">
        <v>230</v>
      </c>
    </row>
    <row r="25" spans="1:3" ht="31.5" x14ac:dyDescent="0.25">
      <c r="A25" s="186"/>
      <c r="B25" s="145" t="s">
        <v>39</v>
      </c>
      <c r="C25" s="143" t="s">
        <v>231</v>
      </c>
    </row>
    <row r="26" spans="1:3" ht="31.5" x14ac:dyDescent="0.25">
      <c r="A26" s="186"/>
      <c r="B26" s="145" t="s">
        <v>40</v>
      </c>
      <c r="C26" s="143" t="s">
        <v>232</v>
      </c>
    </row>
    <row r="27" spans="1:3" ht="31.5" x14ac:dyDescent="0.25">
      <c r="A27" s="186"/>
      <c r="B27" s="145" t="s">
        <v>41</v>
      </c>
      <c r="C27" s="143" t="s">
        <v>233</v>
      </c>
    </row>
    <row r="28" spans="1:3" ht="31.5" x14ac:dyDescent="0.25">
      <c r="A28" s="186"/>
      <c r="B28" s="162" t="s">
        <v>87</v>
      </c>
      <c r="C28" s="161" t="s">
        <v>235</v>
      </c>
    </row>
    <row r="29" spans="1:3" ht="31.5" x14ac:dyDescent="0.25">
      <c r="A29" s="186"/>
      <c r="B29" s="146" t="s">
        <v>88</v>
      </c>
      <c r="C29" s="143" t="s">
        <v>239</v>
      </c>
    </row>
    <row r="30" spans="1:3" ht="31.5" x14ac:dyDescent="0.25">
      <c r="A30" s="186"/>
      <c r="B30" s="145" t="s">
        <v>42</v>
      </c>
      <c r="C30" s="143" t="s">
        <v>236</v>
      </c>
    </row>
    <row r="31" spans="1:3" ht="31.5" x14ac:dyDescent="0.25">
      <c r="A31" s="186"/>
      <c r="B31" s="145" t="s">
        <v>43</v>
      </c>
      <c r="C31" s="143" t="s">
        <v>240</v>
      </c>
    </row>
    <row r="32" spans="1:3" ht="31.5" x14ac:dyDescent="0.25">
      <c r="A32" s="186"/>
      <c r="B32" s="145" t="s">
        <v>44</v>
      </c>
      <c r="C32" s="143" t="s">
        <v>241</v>
      </c>
    </row>
    <row r="33" spans="1:3" ht="31.5" x14ac:dyDescent="0.25">
      <c r="A33" s="186"/>
      <c r="B33" s="145" t="s">
        <v>45</v>
      </c>
      <c r="C33" s="143" t="s">
        <v>242</v>
      </c>
    </row>
    <row r="34" spans="1:3" ht="31.5" x14ac:dyDescent="0.25">
      <c r="A34" s="186"/>
      <c r="B34" s="162" t="s">
        <v>20</v>
      </c>
      <c r="C34" s="161" t="s">
        <v>234</v>
      </c>
    </row>
    <row r="35" spans="1:3" ht="36" customHeight="1" thickBot="1" x14ac:dyDescent="0.3">
      <c r="A35" s="187"/>
      <c r="B35" s="163" t="s">
        <v>89</v>
      </c>
      <c r="C35" s="164" t="s">
        <v>275</v>
      </c>
    </row>
    <row r="36" spans="1:3" ht="23.1" customHeight="1" x14ac:dyDescent="0.25">
      <c r="A36" s="185" t="s">
        <v>210</v>
      </c>
      <c r="B36" s="154" t="s">
        <v>171</v>
      </c>
      <c r="C36" s="141" t="s">
        <v>238</v>
      </c>
    </row>
    <row r="37" spans="1:3" ht="23.1" customHeight="1" x14ac:dyDescent="0.25">
      <c r="A37" s="186"/>
      <c r="B37" s="160" t="s">
        <v>23</v>
      </c>
      <c r="C37" s="161" t="s">
        <v>228</v>
      </c>
    </row>
    <row r="38" spans="1:3" x14ac:dyDescent="0.25">
      <c r="A38" s="186"/>
      <c r="B38" s="160" t="s">
        <v>89</v>
      </c>
      <c r="C38" s="161" t="s">
        <v>243</v>
      </c>
    </row>
    <row r="39" spans="1:3" ht="47.25" x14ac:dyDescent="0.25">
      <c r="A39" s="186"/>
      <c r="B39" s="145" t="s">
        <v>120</v>
      </c>
      <c r="C39" s="143" t="s">
        <v>244</v>
      </c>
    </row>
    <row r="40" spans="1:3" ht="47.25" x14ac:dyDescent="0.25">
      <c r="A40" s="186"/>
      <c r="B40" s="145" t="s">
        <v>143</v>
      </c>
      <c r="C40" s="143" t="s">
        <v>245</v>
      </c>
    </row>
    <row r="41" spans="1:3" x14ac:dyDescent="0.25">
      <c r="A41" s="186"/>
      <c r="B41" s="145" t="s">
        <v>24</v>
      </c>
      <c r="C41" s="143" t="s">
        <v>246</v>
      </c>
    </row>
    <row r="42" spans="1:3" ht="31.5" x14ac:dyDescent="0.25">
      <c r="A42" s="186"/>
      <c r="B42" s="145" t="s">
        <v>103</v>
      </c>
      <c r="C42" s="143" t="s">
        <v>247</v>
      </c>
    </row>
    <row r="43" spans="1:3" ht="31.5" x14ac:dyDescent="0.25">
      <c r="A43" s="186"/>
      <c r="B43" s="145" t="s">
        <v>104</v>
      </c>
      <c r="C43" s="143" t="s">
        <v>248</v>
      </c>
    </row>
    <row r="44" spans="1:3" ht="31.5" x14ac:dyDescent="0.25">
      <c r="A44" s="186"/>
      <c r="B44" s="145" t="s">
        <v>39</v>
      </c>
      <c r="C44" s="143" t="s">
        <v>249</v>
      </c>
    </row>
    <row r="45" spans="1:3" ht="31.5" x14ac:dyDescent="0.25">
      <c r="A45" s="186"/>
      <c r="B45" s="145" t="s">
        <v>105</v>
      </c>
      <c r="C45" s="143" t="s">
        <v>250</v>
      </c>
    </row>
    <row r="46" spans="1:3" ht="31.5" x14ac:dyDescent="0.25">
      <c r="A46" s="186"/>
      <c r="B46" s="160" t="s">
        <v>106</v>
      </c>
      <c r="C46" s="161" t="s">
        <v>251</v>
      </c>
    </row>
    <row r="47" spans="1:3" ht="31.5" x14ac:dyDescent="0.25">
      <c r="A47" s="186"/>
      <c r="B47" s="145" t="s">
        <v>140</v>
      </c>
      <c r="C47" s="143" t="s">
        <v>252</v>
      </c>
    </row>
    <row r="48" spans="1:3" ht="31.5" x14ac:dyDescent="0.25">
      <c r="A48" s="186"/>
      <c r="B48" s="145" t="s">
        <v>170</v>
      </c>
      <c r="C48" s="143" t="s">
        <v>253</v>
      </c>
    </row>
    <row r="49" spans="1:3" ht="47.25" x14ac:dyDescent="0.25">
      <c r="A49" s="186"/>
      <c r="B49" s="145" t="s">
        <v>204</v>
      </c>
      <c r="C49" s="143" t="s">
        <v>254</v>
      </c>
    </row>
    <row r="50" spans="1:3" ht="31.5" x14ac:dyDescent="0.25">
      <c r="A50" s="186"/>
      <c r="B50" s="145" t="s">
        <v>205</v>
      </c>
      <c r="C50" s="143" t="s">
        <v>255</v>
      </c>
    </row>
    <row r="51" spans="1:3" ht="32.25" thickBot="1" x14ac:dyDescent="0.3">
      <c r="A51" s="187"/>
      <c r="B51" s="155" t="s">
        <v>206</v>
      </c>
      <c r="C51" s="148" t="s">
        <v>256</v>
      </c>
    </row>
    <row r="52" spans="1:3" ht="27" customHeight="1" x14ac:dyDescent="0.25">
      <c r="A52" s="185" t="s">
        <v>211</v>
      </c>
      <c r="B52" s="154" t="s">
        <v>171</v>
      </c>
      <c r="C52" s="141" t="s">
        <v>226</v>
      </c>
    </row>
    <row r="53" spans="1:3" ht="27" customHeight="1" x14ac:dyDescent="0.25">
      <c r="A53" s="186"/>
      <c r="B53" s="160" t="s">
        <v>23</v>
      </c>
      <c r="C53" s="161" t="s">
        <v>228</v>
      </c>
    </row>
    <row r="54" spans="1:3" ht="27" customHeight="1" x14ac:dyDescent="0.25">
      <c r="A54" s="186"/>
      <c r="B54" s="165" t="s">
        <v>91</v>
      </c>
      <c r="C54" s="161" t="s">
        <v>259</v>
      </c>
    </row>
    <row r="55" spans="1:3" ht="35.1" customHeight="1" x14ac:dyDescent="0.25">
      <c r="A55" s="186"/>
      <c r="B55" s="144" t="s">
        <v>92</v>
      </c>
      <c r="C55" s="143" t="s">
        <v>267</v>
      </c>
    </row>
    <row r="56" spans="1:3" ht="47.25" x14ac:dyDescent="0.25">
      <c r="A56" s="186"/>
      <c r="B56" s="144" t="s">
        <v>182</v>
      </c>
      <c r="C56" s="143" t="s">
        <v>268</v>
      </c>
    </row>
    <row r="57" spans="1:3" ht="47.25" x14ac:dyDescent="0.25">
      <c r="A57" s="186"/>
      <c r="B57" s="144" t="s">
        <v>94</v>
      </c>
      <c r="C57" s="143" t="s">
        <v>269</v>
      </c>
    </row>
    <row r="58" spans="1:3" ht="31.5" x14ac:dyDescent="0.25">
      <c r="A58" s="186"/>
      <c r="B58" s="144" t="s">
        <v>95</v>
      </c>
      <c r="C58" s="143" t="s">
        <v>270</v>
      </c>
    </row>
    <row r="59" spans="1:3" ht="31.5" x14ac:dyDescent="0.25">
      <c r="A59" s="186"/>
      <c r="B59" s="144" t="s">
        <v>96</v>
      </c>
      <c r="C59" s="143" t="s">
        <v>271</v>
      </c>
    </row>
    <row r="60" spans="1:3" ht="33.950000000000003" customHeight="1" x14ac:dyDescent="0.25">
      <c r="A60" s="186"/>
      <c r="B60" s="144" t="s">
        <v>197</v>
      </c>
      <c r="C60" s="143" t="s">
        <v>272</v>
      </c>
    </row>
    <row r="61" spans="1:3" ht="31.5" x14ac:dyDescent="0.25">
      <c r="A61" s="186"/>
      <c r="B61" s="144" t="s">
        <v>97</v>
      </c>
      <c r="C61" s="143" t="s">
        <v>264</v>
      </c>
    </row>
    <row r="62" spans="1:3" ht="47.25" x14ac:dyDescent="0.25">
      <c r="A62" s="186"/>
      <c r="B62" s="144" t="s">
        <v>99</v>
      </c>
      <c r="C62" s="143" t="s">
        <v>265</v>
      </c>
    </row>
    <row r="63" spans="1:3" ht="31.5" x14ac:dyDescent="0.25">
      <c r="A63" s="186"/>
      <c r="B63" s="144" t="s">
        <v>181</v>
      </c>
      <c r="C63" s="143" t="s">
        <v>263</v>
      </c>
    </row>
    <row r="64" spans="1:3" ht="31.5" x14ac:dyDescent="0.25">
      <c r="A64" s="186"/>
      <c r="B64" s="144" t="s">
        <v>98</v>
      </c>
      <c r="C64" s="143" t="s">
        <v>266</v>
      </c>
    </row>
    <row r="65" spans="1:3" ht="39.950000000000003" customHeight="1" x14ac:dyDescent="0.25">
      <c r="A65" s="186"/>
      <c r="B65" s="144" t="s">
        <v>100</v>
      </c>
      <c r="C65" s="143" t="s">
        <v>264</v>
      </c>
    </row>
    <row r="66" spans="1:3" ht="50.1" customHeight="1" x14ac:dyDescent="0.25">
      <c r="A66" s="186"/>
      <c r="B66" s="144" t="s">
        <v>99</v>
      </c>
      <c r="C66" s="143" t="s">
        <v>265</v>
      </c>
    </row>
    <row r="67" spans="1:3" ht="31.5" x14ac:dyDescent="0.25">
      <c r="A67" s="186"/>
      <c r="B67" s="144" t="s">
        <v>181</v>
      </c>
      <c r="C67" s="143" t="s">
        <v>263</v>
      </c>
    </row>
    <row r="68" spans="1:3" ht="31.5" x14ac:dyDescent="0.25">
      <c r="A68" s="186"/>
      <c r="B68" s="144" t="s">
        <v>98</v>
      </c>
      <c r="C68" s="143" t="s">
        <v>266</v>
      </c>
    </row>
    <row r="69" spans="1:3" ht="31.5" x14ac:dyDescent="0.25">
      <c r="A69" s="186"/>
      <c r="B69" s="144" t="s">
        <v>101</v>
      </c>
      <c r="C69" s="143" t="s">
        <v>264</v>
      </c>
    </row>
    <row r="70" spans="1:3" ht="47.25" x14ac:dyDescent="0.25">
      <c r="A70" s="186"/>
      <c r="B70" s="144" t="s">
        <v>99</v>
      </c>
      <c r="C70" s="143" t="s">
        <v>265</v>
      </c>
    </row>
    <row r="71" spans="1:3" ht="31.5" x14ac:dyDescent="0.25">
      <c r="A71" s="186"/>
      <c r="B71" s="144" t="s">
        <v>181</v>
      </c>
      <c r="C71" s="143" t="s">
        <v>263</v>
      </c>
    </row>
    <row r="72" spans="1:3" ht="31.5" x14ac:dyDescent="0.25">
      <c r="A72" s="186"/>
      <c r="B72" s="144" t="s">
        <v>98</v>
      </c>
      <c r="C72" s="143" t="s">
        <v>266</v>
      </c>
    </row>
    <row r="73" spans="1:3" ht="31.5" x14ac:dyDescent="0.25">
      <c r="A73" s="186"/>
      <c r="B73" s="144" t="s">
        <v>102</v>
      </c>
      <c r="C73" s="143" t="s">
        <v>264</v>
      </c>
    </row>
    <row r="74" spans="1:3" ht="47.25" x14ac:dyDescent="0.25">
      <c r="A74" s="186"/>
      <c r="B74" s="144" t="s">
        <v>99</v>
      </c>
      <c r="C74" s="143" t="s">
        <v>265</v>
      </c>
    </row>
    <row r="75" spans="1:3" ht="31.5" x14ac:dyDescent="0.25">
      <c r="A75" s="186"/>
      <c r="B75" s="144" t="s">
        <v>181</v>
      </c>
      <c r="C75" s="143" t="s">
        <v>263</v>
      </c>
    </row>
    <row r="76" spans="1:3" ht="32.25" thickBot="1" x14ac:dyDescent="0.3">
      <c r="A76" s="187"/>
      <c r="B76" s="157" t="s">
        <v>98</v>
      </c>
      <c r="C76" s="148" t="s">
        <v>266</v>
      </c>
    </row>
    <row r="77" spans="1:3" ht="30.95" customHeight="1" x14ac:dyDescent="0.25">
      <c r="A77" s="188" t="s">
        <v>212</v>
      </c>
      <c r="B77" s="153" t="s">
        <v>171</v>
      </c>
      <c r="C77" s="152" t="s">
        <v>226</v>
      </c>
    </row>
    <row r="78" spans="1:3" ht="30.95" customHeight="1" x14ac:dyDescent="0.25">
      <c r="A78" s="186"/>
      <c r="B78" s="162" t="s">
        <v>142</v>
      </c>
      <c r="C78" s="161" t="s">
        <v>257</v>
      </c>
    </row>
    <row r="79" spans="1:3" ht="30.95" customHeight="1" x14ac:dyDescent="0.25">
      <c r="A79" s="186"/>
      <c r="B79" s="162" t="s">
        <v>23</v>
      </c>
      <c r="C79" s="161" t="s">
        <v>228</v>
      </c>
    </row>
    <row r="80" spans="1:3" ht="30.95" customHeight="1" x14ac:dyDescent="0.25">
      <c r="A80" s="186"/>
      <c r="B80" s="162" t="s">
        <v>89</v>
      </c>
      <c r="C80" s="161" t="s">
        <v>243</v>
      </c>
    </row>
    <row r="81" spans="1:3" ht="30.95" customHeight="1" x14ac:dyDescent="0.25">
      <c r="A81" s="186"/>
      <c r="B81" s="162" t="s">
        <v>198</v>
      </c>
      <c r="C81" s="161" t="s">
        <v>258</v>
      </c>
    </row>
    <row r="82" spans="1:3" ht="30.95" customHeight="1" x14ac:dyDescent="0.25">
      <c r="A82" s="186"/>
      <c r="B82" s="162" t="s">
        <v>170</v>
      </c>
      <c r="C82" s="161" t="s">
        <v>259</v>
      </c>
    </row>
    <row r="83" spans="1:3" ht="30.95" customHeight="1" x14ac:dyDescent="0.25">
      <c r="A83" s="186"/>
      <c r="B83" s="166" t="s">
        <v>199</v>
      </c>
      <c r="C83" s="161" t="s">
        <v>260</v>
      </c>
    </row>
    <row r="84" spans="1:3" ht="30.95" customHeight="1" x14ac:dyDescent="0.25">
      <c r="A84" s="186"/>
      <c r="B84" s="166" t="s">
        <v>94</v>
      </c>
      <c r="C84" s="161" t="s">
        <v>261</v>
      </c>
    </row>
    <row r="85" spans="1:3" ht="44.1" customHeight="1" thickBot="1" x14ac:dyDescent="0.3">
      <c r="A85" s="187"/>
      <c r="B85" s="167" t="s">
        <v>197</v>
      </c>
      <c r="C85" s="164" t="s">
        <v>262</v>
      </c>
    </row>
  </sheetData>
  <autoFilter ref="A5:C85" xr:uid="{985994F6-65AE-C047-8C90-AA56EDE82904}"/>
  <mergeCells count="7">
    <mergeCell ref="A1:B3"/>
    <mergeCell ref="A52:A76"/>
    <mergeCell ref="A77:A85"/>
    <mergeCell ref="A36:A51"/>
    <mergeCell ref="A6:A11"/>
    <mergeCell ref="A12:A20"/>
    <mergeCell ref="A21:A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E73A-E3CB-EA46-93EE-06772C99D64E}">
  <dimension ref="B1:E35"/>
  <sheetViews>
    <sheetView showGridLines="0" workbookViewId="0">
      <selection activeCell="B19" activeCellId="1" sqref="B2:E3 B19:E19"/>
    </sheetView>
  </sheetViews>
  <sheetFormatPr baseColWidth="10" defaultRowHeight="15.75" x14ac:dyDescent="0.25"/>
  <cols>
    <col min="1" max="1" width="5.125" customWidth="1"/>
    <col min="2" max="2" width="6" customWidth="1"/>
    <col min="3" max="3" width="82.125" customWidth="1"/>
    <col min="4" max="4" width="6" customWidth="1"/>
    <col min="5" max="5" width="82.125" customWidth="1"/>
  </cols>
  <sheetData>
    <row r="1" spans="2:5" ht="24" customHeight="1" thickBot="1" x14ac:dyDescent="0.3"/>
    <row r="2" spans="2:5" x14ac:dyDescent="0.25">
      <c r="B2" s="189" t="s">
        <v>17</v>
      </c>
      <c r="C2" s="190"/>
      <c r="D2" s="189" t="s">
        <v>196</v>
      </c>
      <c r="E2" s="190"/>
    </row>
    <row r="3" spans="2:5" x14ac:dyDescent="0.25">
      <c r="B3" s="28"/>
      <c r="C3" s="29" t="s">
        <v>15</v>
      </c>
      <c r="D3" s="28"/>
      <c r="E3" s="29" t="s">
        <v>18</v>
      </c>
    </row>
    <row r="4" spans="2:5" x14ac:dyDescent="0.25">
      <c r="B4" s="26">
        <v>1</v>
      </c>
      <c r="C4" s="30"/>
      <c r="D4" s="26">
        <v>1</v>
      </c>
      <c r="E4" s="32"/>
    </row>
    <row r="5" spans="2:5" x14ac:dyDescent="0.25">
      <c r="B5" s="26">
        <v>2</v>
      </c>
      <c r="C5" s="30"/>
      <c r="D5" s="26">
        <v>2</v>
      </c>
      <c r="E5" s="32"/>
    </row>
    <row r="6" spans="2:5" x14ac:dyDescent="0.25">
      <c r="B6" s="26">
        <v>3</v>
      </c>
      <c r="C6" s="30"/>
      <c r="D6" s="26">
        <v>3</v>
      </c>
      <c r="E6" s="32"/>
    </row>
    <row r="7" spans="2:5" x14ac:dyDescent="0.25">
      <c r="B7" s="26">
        <v>4</v>
      </c>
      <c r="C7" s="30"/>
      <c r="D7" s="26">
        <v>4</v>
      </c>
      <c r="E7" s="32"/>
    </row>
    <row r="8" spans="2:5" x14ac:dyDescent="0.25">
      <c r="B8" s="26">
        <v>5</v>
      </c>
      <c r="C8" s="30"/>
      <c r="D8" s="26">
        <v>5</v>
      </c>
      <c r="E8" s="32"/>
    </row>
    <row r="9" spans="2:5" x14ac:dyDescent="0.25">
      <c r="B9" s="26">
        <v>6</v>
      </c>
      <c r="C9" s="30"/>
      <c r="D9" s="26">
        <v>6</v>
      </c>
      <c r="E9" s="32"/>
    </row>
    <row r="10" spans="2:5" x14ac:dyDescent="0.25">
      <c r="B10" s="26">
        <v>7</v>
      </c>
      <c r="C10" s="30"/>
      <c r="D10" s="26">
        <v>7</v>
      </c>
      <c r="E10" s="32"/>
    </row>
    <row r="11" spans="2:5" x14ac:dyDescent="0.25">
      <c r="B11" s="26">
        <v>8</v>
      </c>
      <c r="C11" s="30"/>
      <c r="D11" s="26">
        <v>8</v>
      </c>
      <c r="E11" s="32"/>
    </row>
    <row r="12" spans="2:5" x14ac:dyDescent="0.25">
      <c r="B12" s="26">
        <v>9</v>
      </c>
      <c r="C12" s="30"/>
      <c r="D12" s="26">
        <v>9</v>
      </c>
      <c r="E12" s="32"/>
    </row>
    <row r="13" spans="2:5" x14ac:dyDescent="0.25">
      <c r="B13" s="26">
        <v>10</v>
      </c>
      <c r="C13" s="30"/>
      <c r="D13" s="26">
        <v>10</v>
      </c>
      <c r="E13" s="32"/>
    </row>
    <row r="14" spans="2:5" x14ac:dyDescent="0.25">
      <c r="B14" s="26">
        <v>11</v>
      </c>
      <c r="C14" s="30"/>
      <c r="D14" s="26">
        <v>11</v>
      </c>
      <c r="E14" s="32"/>
    </row>
    <row r="15" spans="2:5" x14ac:dyDescent="0.25">
      <c r="B15" s="26">
        <v>12</v>
      </c>
      <c r="C15" s="30"/>
      <c r="D15" s="26">
        <v>12</v>
      </c>
      <c r="E15" s="32"/>
    </row>
    <row r="16" spans="2:5" x14ac:dyDescent="0.25">
      <c r="B16" s="26">
        <v>13</v>
      </c>
      <c r="C16" s="30"/>
      <c r="D16" s="26">
        <v>13</v>
      </c>
      <c r="E16" s="32"/>
    </row>
    <row r="17" spans="2:5" x14ac:dyDescent="0.25">
      <c r="B17" s="26">
        <v>14</v>
      </c>
      <c r="C17" s="30"/>
      <c r="D17" s="26">
        <v>14</v>
      </c>
      <c r="E17" s="32"/>
    </row>
    <row r="18" spans="2:5" x14ac:dyDescent="0.25">
      <c r="B18" s="26">
        <v>15</v>
      </c>
      <c r="C18" s="30"/>
      <c r="D18" s="26">
        <v>15</v>
      </c>
      <c r="E18" s="32"/>
    </row>
    <row r="19" spans="2:5" x14ac:dyDescent="0.25">
      <c r="B19" s="28"/>
      <c r="C19" s="29" t="s">
        <v>16</v>
      </c>
      <c r="D19" s="28"/>
      <c r="E19" s="29" t="s">
        <v>19</v>
      </c>
    </row>
    <row r="20" spans="2:5" x14ac:dyDescent="0.25">
      <c r="B20" s="26">
        <v>1</v>
      </c>
      <c r="C20" s="30"/>
      <c r="D20" s="26">
        <v>1</v>
      </c>
      <c r="E20" s="32"/>
    </row>
    <row r="21" spans="2:5" x14ac:dyDescent="0.25">
      <c r="B21" s="26">
        <v>2</v>
      </c>
      <c r="C21" s="30"/>
      <c r="D21" s="26">
        <v>2</v>
      </c>
      <c r="E21" s="32"/>
    </row>
    <row r="22" spans="2:5" x14ac:dyDescent="0.25">
      <c r="B22" s="26">
        <v>3</v>
      </c>
      <c r="C22" s="30"/>
      <c r="D22" s="26">
        <v>3</v>
      </c>
      <c r="E22" s="32"/>
    </row>
    <row r="23" spans="2:5" x14ac:dyDescent="0.25">
      <c r="B23" s="26">
        <v>4</v>
      </c>
      <c r="C23" s="30"/>
      <c r="D23" s="26">
        <v>4</v>
      </c>
      <c r="E23" s="32"/>
    </row>
    <row r="24" spans="2:5" x14ac:dyDescent="0.25">
      <c r="B24" s="26">
        <v>5</v>
      </c>
      <c r="C24" s="30"/>
      <c r="D24" s="26">
        <v>5</v>
      </c>
      <c r="E24" s="32"/>
    </row>
    <row r="25" spans="2:5" x14ac:dyDescent="0.25">
      <c r="B25" s="26">
        <v>6</v>
      </c>
      <c r="C25" s="30"/>
      <c r="D25" s="26">
        <v>6</v>
      </c>
      <c r="E25" s="32"/>
    </row>
    <row r="26" spans="2:5" x14ac:dyDescent="0.25">
      <c r="B26" s="26">
        <v>7</v>
      </c>
      <c r="C26" s="30"/>
      <c r="D26" s="26">
        <v>7</v>
      </c>
      <c r="E26" s="32"/>
    </row>
    <row r="27" spans="2:5" x14ac:dyDescent="0.25">
      <c r="B27" s="26">
        <v>8</v>
      </c>
      <c r="C27" s="30"/>
      <c r="D27" s="26">
        <v>8</v>
      </c>
      <c r="E27" s="32"/>
    </row>
    <row r="28" spans="2:5" x14ac:dyDescent="0.25">
      <c r="B28" s="26">
        <v>9</v>
      </c>
      <c r="C28" s="30"/>
      <c r="D28" s="26">
        <v>9</v>
      </c>
      <c r="E28" s="32"/>
    </row>
    <row r="29" spans="2:5" x14ac:dyDescent="0.25">
      <c r="B29" s="26">
        <v>10</v>
      </c>
      <c r="C29" s="30"/>
      <c r="D29" s="26">
        <v>10</v>
      </c>
      <c r="E29" s="32"/>
    </row>
    <row r="30" spans="2:5" x14ac:dyDescent="0.25">
      <c r="B30" s="26">
        <v>11</v>
      </c>
      <c r="C30" s="30"/>
      <c r="D30" s="26">
        <v>11</v>
      </c>
      <c r="E30" s="32"/>
    </row>
    <row r="31" spans="2:5" x14ac:dyDescent="0.25">
      <c r="B31" s="26">
        <v>12</v>
      </c>
      <c r="C31" s="30"/>
      <c r="D31" s="26">
        <v>12</v>
      </c>
      <c r="E31" s="32"/>
    </row>
    <row r="32" spans="2:5" x14ac:dyDescent="0.25">
      <c r="B32" s="26">
        <v>13</v>
      </c>
      <c r="C32" s="30"/>
      <c r="D32" s="26">
        <v>13</v>
      </c>
      <c r="E32" s="32"/>
    </row>
    <row r="33" spans="2:5" x14ac:dyDescent="0.25">
      <c r="B33" s="26">
        <v>14</v>
      </c>
      <c r="C33" s="30"/>
      <c r="D33" s="26">
        <v>14</v>
      </c>
      <c r="E33" s="32"/>
    </row>
    <row r="34" spans="2:5" ht="16.5" thickBot="1" x14ac:dyDescent="0.3">
      <c r="B34" s="27">
        <v>15</v>
      </c>
      <c r="C34" s="31"/>
      <c r="D34" s="27">
        <v>15</v>
      </c>
      <c r="E34" s="33"/>
    </row>
    <row r="35" spans="2:5" x14ac:dyDescent="0.25">
      <c r="B35" s="191"/>
      <c r="C35" s="191"/>
    </row>
  </sheetData>
  <mergeCells count="3">
    <mergeCell ref="B2:C2"/>
    <mergeCell ref="B35:C35"/>
    <mergeCell ref="D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30A3B-A859-A14D-9C9C-F352173F6715}">
  <dimension ref="B1:J30"/>
  <sheetViews>
    <sheetView showGridLines="0" topLeftCell="E1" workbookViewId="0">
      <selection activeCell="J3" sqref="J3"/>
    </sheetView>
  </sheetViews>
  <sheetFormatPr baseColWidth="10" defaultRowHeight="15.75" x14ac:dyDescent="0.25"/>
  <cols>
    <col min="1" max="1" width="4.625" customWidth="1"/>
    <col min="4" max="5" width="30.125" customWidth="1"/>
    <col min="6" max="9" width="39.375" customWidth="1"/>
    <col min="10" max="10" width="15.125" customWidth="1"/>
  </cols>
  <sheetData>
    <row r="1" spans="2:10" ht="16.5" thickBot="1" x14ac:dyDescent="0.3"/>
    <row r="2" spans="2:10" ht="29.1" customHeight="1" thickBot="1" x14ac:dyDescent="0.3">
      <c r="B2" s="66" t="s">
        <v>195</v>
      </c>
      <c r="C2" s="67" t="s">
        <v>171</v>
      </c>
      <c r="D2" s="67" t="s">
        <v>142</v>
      </c>
      <c r="E2" s="67" t="s">
        <v>201</v>
      </c>
      <c r="F2" s="67" t="s">
        <v>20</v>
      </c>
      <c r="G2" s="67" t="s">
        <v>21</v>
      </c>
      <c r="H2" s="67" t="s">
        <v>22</v>
      </c>
      <c r="I2" s="67" t="s">
        <v>23</v>
      </c>
      <c r="J2" s="69" t="s">
        <v>34</v>
      </c>
    </row>
    <row r="3" spans="2:10" x14ac:dyDescent="0.25">
      <c r="B3" s="94">
        <v>1</v>
      </c>
      <c r="C3" s="62" t="str">
        <f>IF(LEN(D3)&gt;0,CONCATENATE(VLOOKUP(D3,Base!$B$5:$C$18,2,0),B3),"")</f>
        <v/>
      </c>
      <c r="D3" s="64"/>
      <c r="E3" s="64"/>
      <c r="F3" s="95"/>
      <c r="G3" s="95"/>
      <c r="H3" s="95"/>
      <c r="I3" s="55" t="str">
        <f>IF(F3="","",CONCATENATE("Posibilidad de ",F3," ",G3," ",H3))</f>
        <v/>
      </c>
      <c r="J3" s="65"/>
    </row>
    <row r="4" spans="2:10" x14ac:dyDescent="0.25">
      <c r="B4" s="38">
        <v>2</v>
      </c>
      <c r="C4" s="34" t="str">
        <f>IF(LEN(D4)&gt;0,CONCATENATE(VLOOKUP(D4,Base!$B$5:$C$18,2,0),B4),"")</f>
        <v/>
      </c>
      <c r="D4" s="35"/>
      <c r="E4" s="35"/>
      <c r="F4" s="36"/>
      <c r="G4" s="36"/>
      <c r="H4" s="36"/>
      <c r="I4" s="37" t="str">
        <f t="shared" ref="I4:I30" si="0">IF(F4="","",CONCATENATE("Posibilidad de ",F4," ",G4," ",H4))</f>
        <v/>
      </c>
      <c r="J4" s="39"/>
    </row>
    <row r="5" spans="2:10" x14ac:dyDescent="0.25">
      <c r="B5" s="38">
        <v>3</v>
      </c>
      <c r="C5" s="34" t="str">
        <f>IF(LEN(D5)&gt;0,CONCATENATE(VLOOKUP(D5,Base!$B$5:$C$18,2,0),B5),"")</f>
        <v/>
      </c>
      <c r="D5" s="35"/>
      <c r="E5" s="35"/>
      <c r="F5" s="36"/>
      <c r="G5" s="36"/>
      <c r="H5" s="36"/>
      <c r="I5" s="37" t="str">
        <f t="shared" si="0"/>
        <v/>
      </c>
      <c r="J5" s="39"/>
    </row>
    <row r="6" spans="2:10" x14ac:dyDescent="0.25">
      <c r="B6" s="38">
        <v>4</v>
      </c>
      <c r="C6" s="34" t="str">
        <f>IF(LEN(D6)&gt;0,CONCATENATE(VLOOKUP(D6,Base!$B$5:$C$18,2,0),B6),"")</f>
        <v/>
      </c>
      <c r="D6" s="35"/>
      <c r="E6" s="35"/>
      <c r="F6" s="36"/>
      <c r="G6" s="36"/>
      <c r="H6" s="36"/>
      <c r="I6" s="37" t="str">
        <f t="shared" si="0"/>
        <v/>
      </c>
      <c r="J6" s="39"/>
    </row>
    <row r="7" spans="2:10" x14ac:dyDescent="0.25">
      <c r="B7" s="38">
        <v>5</v>
      </c>
      <c r="C7" s="34" t="str">
        <f>IF(LEN(D7)&gt;0,CONCATENATE(VLOOKUP(D7,Base!$B$5:$C$18,2,0),B7),"")</f>
        <v/>
      </c>
      <c r="D7" s="35"/>
      <c r="E7" s="35"/>
      <c r="F7" s="36"/>
      <c r="G7" s="36"/>
      <c r="H7" s="36"/>
      <c r="I7" s="37" t="str">
        <f t="shared" si="0"/>
        <v/>
      </c>
      <c r="J7" s="39"/>
    </row>
    <row r="8" spans="2:10" x14ac:dyDescent="0.25">
      <c r="B8" s="38">
        <v>6</v>
      </c>
      <c r="C8" s="34" t="str">
        <f>IF(LEN(D8)&gt;0,CONCATENATE(VLOOKUP(D8,Base!$B$5:$C$18,2,0),B8),"")</f>
        <v/>
      </c>
      <c r="D8" s="35"/>
      <c r="E8" s="35"/>
      <c r="F8" s="36"/>
      <c r="G8" s="36"/>
      <c r="H8" s="36"/>
      <c r="I8" s="37" t="str">
        <f t="shared" si="0"/>
        <v/>
      </c>
      <c r="J8" s="39"/>
    </row>
    <row r="9" spans="2:10" x14ac:dyDescent="0.25">
      <c r="B9" s="38">
        <v>7</v>
      </c>
      <c r="C9" s="34" t="str">
        <f>IF(LEN(D9)&gt;0,CONCATENATE(VLOOKUP(D9,Base!$B$5:$C$18,2,0),B9),"")</f>
        <v/>
      </c>
      <c r="D9" s="35"/>
      <c r="E9" s="35"/>
      <c r="F9" s="36"/>
      <c r="G9" s="36"/>
      <c r="H9" s="36"/>
      <c r="I9" s="37" t="str">
        <f t="shared" si="0"/>
        <v/>
      </c>
      <c r="J9" s="39"/>
    </row>
    <row r="10" spans="2:10" x14ac:dyDescent="0.25">
      <c r="B10" s="38">
        <v>8</v>
      </c>
      <c r="C10" s="34" t="str">
        <f>IF(LEN(D10)&gt;0,CONCATENATE(VLOOKUP(D10,Base!$B$5:$C$18,2,0),B10),"")</f>
        <v/>
      </c>
      <c r="D10" s="35"/>
      <c r="E10" s="35"/>
      <c r="F10" s="36"/>
      <c r="G10" s="36"/>
      <c r="H10" s="36"/>
      <c r="I10" s="37" t="str">
        <f t="shared" si="0"/>
        <v/>
      </c>
      <c r="J10" s="39"/>
    </row>
    <row r="11" spans="2:10" x14ac:dyDescent="0.25">
      <c r="B11" s="38">
        <v>9</v>
      </c>
      <c r="C11" s="34" t="str">
        <f>IF(LEN(D11)&gt;0,CONCATENATE(VLOOKUP(D11,Base!$B$5:$C$18,2,0),B11),"")</f>
        <v/>
      </c>
      <c r="D11" s="35"/>
      <c r="E11" s="35"/>
      <c r="F11" s="36"/>
      <c r="G11" s="36"/>
      <c r="H11" s="36"/>
      <c r="I11" s="37" t="str">
        <f t="shared" si="0"/>
        <v/>
      </c>
      <c r="J11" s="39"/>
    </row>
    <row r="12" spans="2:10" x14ac:dyDescent="0.25">
      <c r="B12" s="38">
        <v>10</v>
      </c>
      <c r="C12" s="34" t="str">
        <f>IF(LEN(D12)&gt;0,CONCATENATE(VLOOKUP(D12,Base!$B$5:$C$18,2,0),B12),"")</f>
        <v/>
      </c>
      <c r="D12" s="35"/>
      <c r="E12" s="35"/>
      <c r="F12" s="36"/>
      <c r="G12" s="36"/>
      <c r="H12" s="36"/>
      <c r="I12" s="37" t="str">
        <f t="shared" si="0"/>
        <v/>
      </c>
      <c r="J12" s="39"/>
    </row>
    <row r="13" spans="2:10" x14ac:dyDescent="0.25">
      <c r="B13" s="38">
        <v>11</v>
      </c>
      <c r="C13" s="34" t="str">
        <f>IF(LEN(D13)&gt;0,CONCATENATE(VLOOKUP(D13,Base!$B$5:$C$18,2,0),B13),"")</f>
        <v/>
      </c>
      <c r="D13" s="35"/>
      <c r="E13" s="35"/>
      <c r="F13" s="36"/>
      <c r="G13" s="36"/>
      <c r="H13" s="36"/>
      <c r="I13" s="37" t="str">
        <f t="shared" si="0"/>
        <v/>
      </c>
      <c r="J13" s="39"/>
    </row>
    <row r="14" spans="2:10" x14ac:dyDescent="0.25">
      <c r="B14" s="38">
        <v>12</v>
      </c>
      <c r="C14" s="34" t="str">
        <f>IF(LEN(D14)&gt;0,CONCATENATE(VLOOKUP(D14,Base!$B$5:$C$18,2,0),B14),"")</f>
        <v/>
      </c>
      <c r="D14" s="35"/>
      <c r="E14" s="35"/>
      <c r="F14" s="36"/>
      <c r="G14" s="36"/>
      <c r="H14" s="36"/>
      <c r="I14" s="37" t="str">
        <f t="shared" si="0"/>
        <v/>
      </c>
      <c r="J14" s="39"/>
    </row>
    <row r="15" spans="2:10" x14ac:dyDescent="0.25">
      <c r="B15" s="38">
        <v>13</v>
      </c>
      <c r="C15" s="34" t="str">
        <f>IF(LEN(D15)&gt;0,CONCATENATE(VLOOKUP(D15,Base!$B$5:$C$18,2,0),B15),"")</f>
        <v/>
      </c>
      <c r="D15" s="35"/>
      <c r="E15" s="35"/>
      <c r="F15" s="36"/>
      <c r="G15" s="36"/>
      <c r="H15" s="36"/>
      <c r="I15" s="37" t="str">
        <f t="shared" si="0"/>
        <v/>
      </c>
      <c r="J15" s="39"/>
    </row>
    <row r="16" spans="2:10" x14ac:dyDescent="0.25">
      <c r="B16" s="38">
        <v>14</v>
      </c>
      <c r="C16" s="34" t="str">
        <f>IF(LEN(D16)&gt;0,CONCATENATE(VLOOKUP(D16,Base!$B$5:$C$18,2,0),B16),"")</f>
        <v/>
      </c>
      <c r="D16" s="35"/>
      <c r="E16" s="35"/>
      <c r="F16" s="36"/>
      <c r="G16" s="36"/>
      <c r="H16" s="36"/>
      <c r="I16" s="37" t="str">
        <f t="shared" si="0"/>
        <v/>
      </c>
      <c r="J16" s="39"/>
    </row>
    <row r="17" spans="2:10" x14ac:dyDescent="0.25">
      <c r="B17" s="38">
        <v>15</v>
      </c>
      <c r="C17" s="34" t="str">
        <f>IF(LEN(D17)&gt;0,CONCATENATE(VLOOKUP(D17,Base!$B$5:$C$18,2,0),B17),"")</f>
        <v/>
      </c>
      <c r="D17" s="35"/>
      <c r="E17" s="35"/>
      <c r="F17" s="36"/>
      <c r="G17" s="36"/>
      <c r="H17" s="36"/>
      <c r="I17" s="37" t="str">
        <f t="shared" si="0"/>
        <v/>
      </c>
      <c r="J17" s="39"/>
    </row>
    <row r="18" spans="2:10" x14ac:dyDescent="0.25">
      <c r="B18" s="38">
        <v>16</v>
      </c>
      <c r="C18" s="34" t="str">
        <f>IF(LEN(D18)&gt;0,CONCATENATE(VLOOKUP(D18,Base!$B$5:$C$18,2,0),B18),"")</f>
        <v/>
      </c>
      <c r="D18" s="35"/>
      <c r="E18" s="35"/>
      <c r="F18" s="36"/>
      <c r="G18" s="36"/>
      <c r="H18" s="36"/>
      <c r="I18" s="37" t="str">
        <f t="shared" si="0"/>
        <v/>
      </c>
      <c r="J18" s="39"/>
    </row>
    <row r="19" spans="2:10" x14ac:dyDescent="0.25">
      <c r="B19" s="38">
        <v>17</v>
      </c>
      <c r="C19" s="34" t="str">
        <f>IF(LEN(D19)&gt;0,CONCATENATE(VLOOKUP(D19,Base!$B$5:$C$18,2,0),B19),"")</f>
        <v/>
      </c>
      <c r="D19" s="35"/>
      <c r="E19" s="35"/>
      <c r="F19" s="36"/>
      <c r="G19" s="36"/>
      <c r="H19" s="36"/>
      <c r="I19" s="37" t="str">
        <f t="shared" si="0"/>
        <v/>
      </c>
      <c r="J19" s="39"/>
    </row>
    <row r="20" spans="2:10" x14ac:dyDescent="0.25">
      <c r="B20" s="38">
        <v>18</v>
      </c>
      <c r="C20" s="34" t="str">
        <f>IF(LEN(D20)&gt;0,CONCATENATE(VLOOKUP(D20,Base!$B$5:$C$18,2,0),B20),"")</f>
        <v/>
      </c>
      <c r="D20" s="35"/>
      <c r="E20" s="35"/>
      <c r="F20" s="36"/>
      <c r="G20" s="36"/>
      <c r="H20" s="36"/>
      <c r="I20" s="37" t="str">
        <f t="shared" si="0"/>
        <v/>
      </c>
      <c r="J20" s="39"/>
    </row>
    <row r="21" spans="2:10" x14ac:dyDescent="0.25">
      <c r="B21" s="38">
        <v>19</v>
      </c>
      <c r="C21" s="34" t="str">
        <f>IF(LEN(D21)&gt;0,CONCATENATE(VLOOKUP(D21,Base!$B$5:$C$18,2,0),B21),"")</f>
        <v/>
      </c>
      <c r="D21" s="35"/>
      <c r="E21" s="35"/>
      <c r="F21" s="36"/>
      <c r="G21" s="36"/>
      <c r="H21" s="36"/>
      <c r="I21" s="37" t="str">
        <f t="shared" si="0"/>
        <v/>
      </c>
      <c r="J21" s="39"/>
    </row>
    <row r="22" spans="2:10" x14ac:dyDescent="0.25">
      <c r="B22" s="38">
        <v>20</v>
      </c>
      <c r="C22" s="34" t="str">
        <f>IF(LEN(D22)&gt;0,CONCATENATE(VLOOKUP(D22,Base!$B$5:$C$18,2,0),B22),"")</f>
        <v/>
      </c>
      <c r="D22" s="35"/>
      <c r="E22" s="35"/>
      <c r="F22" s="36"/>
      <c r="G22" s="36"/>
      <c r="H22" s="36"/>
      <c r="I22" s="37" t="str">
        <f t="shared" si="0"/>
        <v/>
      </c>
      <c r="J22" s="39"/>
    </row>
    <row r="23" spans="2:10" x14ac:dyDescent="0.25">
      <c r="B23" s="38">
        <v>21</v>
      </c>
      <c r="C23" s="34" t="str">
        <f>IF(LEN(D23)&gt;0,CONCATENATE(VLOOKUP(D23,Base!$B$5:$C$18,2,0),B23),"")</f>
        <v/>
      </c>
      <c r="D23" s="35"/>
      <c r="E23" s="35"/>
      <c r="F23" s="36"/>
      <c r="G23" s="36"/>
      <c r="H23" s="36"/>
      <c r="I23" s="37" t="str">
        <f t="shared" si="0"/>
        <v/>
      </c>
      <c r="J23" s="39"/>
    </row>
    <row r="24" spans="2:10" x14ac:dyDescent="0.25">
      <c r="B24" s="38">
        <v>22</v>
      </c>
      <c r="C24" s="34" t="str">
        <f>IF(LEN(D24)&gt;0,CONCATENATE(VLOOKUP(D24,Base!$B$5:$C$18,2,0),B24),"")</f>
        <v/>
      </c>
      <c r="D24" s="35"/>
      <c r="E24" s="35"/>
      <c r="F24" s="36"/>
      <c r="G24" s="36"/>
      <c r="H24" s="36"/>
      <c r="I24" s="37" t="str">
        <f t="shared" si="0"/>
        <v/>
      </c>
      <c r="J24" s="39"/>
    </row>
    <row r="25" spans="2:10" x14ac:dyDescent="0.25">
      <c r="B25" s="38">
        <v>23</v>
      </c>
      <c r="C25" s="34" t="str">
        <f>IF(LEN(D25)&gt;0,CONCATENATE(VLOOKUP(D25,Base!$B$5:$C$18,2,0),B25),"")</f>
        <v/>
      </c>
      <c r="D25" s="35"/>
      <c r="E25" s="35"/>
      <c r="F25" s="36"/>
      <c r="G25" s="36"/>
      <c r="H25" s="36"/>
      <c r="I25" s="37" t="str">
        <f t="shared" si="0"/>
        <v/>
      </c>
      <c r="J25" s="39"/>
    </row>
    <row r="26" spans="2:10" x14ac:dyDescent="0.25">
      <c r="B26" s="38">
        <v>24</v>
      </c>
      <c r="C26" s="34" t="str">
        <f>IF(LEN(D26)&gt;0,CONCATENATE(VLOOKUP(D26,Base!$B$5:$C$18,2,0),B26),"")</f>
        <v/>
      </c>
      <c r="D26" s="35"/>
      <c r="E26" s="35"/>
      <c r="F26" s="36"/>
      <c r="G26" s="36"/>
      <c r="H26" s="36"/>
      <c r="I26" s="37" t="str">
        <f t="shared" si="0"/>
        <v/>
      </c>
      <c r="J26" s="39"/>
    </row>
    <row r="27" spans="2:10" x14ac:dyDescent="0.25">
      <c r="B27" s="38">
        <v>25</v>
      </c>
      <c r="C27" s="34" t="str">
        <f>IF(LEN(D27)&gt;0,CONCATENATE(VLOOKUP(D27,Base!$B$5:$C$18,2,0),B27),"")</f>
        <v/>
      </c>
      <c r="D27" s="35"/>
      <c r="E27" s="35"/>
      <c r="F27" s="36"/>
      <c r="G27" s="36"/>
      <c r="H27" s="36"/>
      <c r="I27" s="37" t="str">
        <f t="shared" si="0"/>
        <v/>
      </c>
      <c r="J27" s="39"/>
    </row>
    <row r="28" spans="2:10" x14ac:dyDescent="0.25">
      <c r="B28" s="38">
        <v>26</v>
      </c>
      <c r="C28" s="34" t="str">
        <f>IF(LEN(D28)&gt;0,CONCATENATE(VLOOKUP(D28,Base!$B$5:$C$18,2,0),B28),"")</f>
        <v/>
      </c>
      <c r="D28" s="35"/>
      <c r="E28" s="35"/>
      <c r="F28" s="36"/>
      <c r="G28" s="36"/>
      <c r="H28" s="36"/>
      <c r="I28" s="37" t="str">
        <f t="shared" si="0"/>
        <v/>
      </c>
      <c r="J28" s="39"/>
    </row>
    <row r="29" spans="2:10" x14ac:dyDescent="0.25">
      <c r="B29" s="38">
        <v>27</v>
      </c>
      <c r="C29" s="34" t="str">
        <f>IF(LEN(D29)&gt;0,CONCATENATE(VLOOKUP(D29,Base!$B$5:$C$18,2,0),B29),"")</f>
        <v/>
      </c>
      <c r="D29" s="35"/>
      <c r="E29" s="35"/>
      <c r="F29" s="36"/>
      <c r="G29" s="36"/>
      <c r="H29" s="36"/>
      <c r="I29" s="37" t="str">
        <f t="shared" si="0"/>
        <v/>
      </c>
      <c r="J29" s="39"/>
    </row>
    <row r="30" spans="2:10" ht="16.5" thickBot="1" x14ac:dyDescent="0.3">
      <c r="B30" s="40">
        <v>28</v>
      </c>
      <c r="C30" s="41" t="str">
        <f>IF(LEN(D30)&gt;0,CONCATENATE(VLOOKUP(D30,Base!$B$5:$C$18,2,0),B30),"")</f>
        <v/>
      </c>
      <c r="D30" s="42"/>
      <c r="E30" s="42"/>
      <c r="F30" s="43"/>
      <c r="G30" s="43"/>
      <c r="H30" s="43"/>
      <c r="I30" s="44" t="str">
        <f t="shared" si="0"/>
        <v/>
      </c>
      <c r="J30" s="45"/>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124BB5D-5852-974F-93FB-890E7B9F74D6}">
          <x14:formula1>
            <xm:f>Base!$B$24:$B$29</xm:f>
          </x14:formula1>
          <xm:sqref>J3:J30</xm:sqref>
        </x14:dataValidation>
        <x14:dataValidation type="list" allowBlank="1" showInputMessage="1" showErrorMessage="1" xr:uid="{4D00D9B6-C35E-D949-8B38-1AAA289FE469}">
          <x14:formula1>
            <xm:f>Base!$B$5:$B$18</xm:f>
          </x14:formula1>
          <xm:sqref>D3:E30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0EBF-E793-354E-A2EE-25B435285AE6}">
  <dimension ref="B1:N37"/>
  <sheetViews>
    <sheetView showGridLines="0" workbookViewId="0">
      <selection activeCell="B2" sqref="B2:N3"/>
    </sheetView>
  </sheetViews>
  <sheetFormatPr baseColWidth="10" defaultRowHeight="15.75" x14ac:dyDescent="0.25"/>
  <cols>
    <col min="1" max="1" width="3.375" customWidth="1"/>
    <col min="3" max="3" width="50.5" customWidth="1"/>
    <col min="4" max="7" width="25.125" customWidth="1"/>
    <col min="8" max="8" width="13.5" customWidth="1"/>
    <col min="9" max="12" width="25" customWidth="1"/>
    <col min="13" max="14" width="12.625" customWidth="1"/>
  </cols>
  <sheetData>
    <row r="1" spans="2:14" ht="16.5" thickBot="1" x14ac:dyDescent="0.3"/>
    <row r="2" spans="2:14" x14ac:dyDescent="0.25">
      <c r="B2" s="194" t="s">
        <v>171</v>
      </c>
      <c r="C2" s="200" t="s">
        <v>23</v>
      </c>
      <c r="D2" s="196" t="s">
        <v>86</v>
      </c>
      <c r="E2" s="197"/>
      <c r="F2" s="197"/>
      <c r="G2" s="197"/>
      <c r="H2" s="198" t="s">
        <v>87</v>
      </c>
      <c r="I2" s="196" t="s">
        <v>88</v>
      </c>
      <c r="J2" s="197"/>
      <c r="K2" s="197"/>
      <c r="L2" s="197"/>
      <c r="M2" s="198" t="s">
        <v>20</v>
      </c>
      <c r="N2" s="192" t="s">
        <v>89</v>
      </c>
    </row>
    <row r="3" spans="2:14" ht="16.5" thickBot="1" x14ac:dyDescent="0.3">
      <c r="B3" s="195"/>
      <c r="C3" s="201"/>
      <c r="D3" s="58" t="s">
        <v>38</v>
      </c>
      <c r="E3" s="59" t="s">
        <v>39</v>
      </c>
      <c r="F3" s="59" t="s">
        <v>40</v>
      </c>
      <c r="G3" s="59" t="s">
        <v>41</v>
      </c>
      <c r="H3" s="199"/>
      <c r="I3" s="58" t="s">
        <v>42</v>
      </c>
      <c r="J3" s="59" t="s">
        <v>43</v>
      </c>
      <c r="K3" s="59" t="s">
        <v>44</v>
      </c>
      <c r="L3" s="59" t="s">
        <v>45</v>
      </c>
      <c r="M3" s="199"/>
      <c r="N3" s="193"/>
    </row>
    <row r="4" spans="2:14" x14ac:dyDescent="0.25">
      <c r="B4" s="54"/>
      <c r="C4" s="96" t="str">
        <f>IF(LEN(B4)&gt;0,VLOOKUP(B4,Identificación!$C$3:$I$163,7,0),"")</f>
        <v/>
      </c>
      <c r="D4" s="99"/>
      <c r="E4" s="56"/>
      <c r="F4" s="56"/>
      <c r="G4" s="56"/>
      <c r="H4" s="57" t="str">
        <f>IFERROR(VLOOKUP(ROUND(AVERAGE(MATCH(D4,Base!$B$36:$B$40,0),MATCH(E4,Base!$C$36:$C$40,0),MATCH(F4,Base!$D$36:$D$40,0),MATCH(G4,Base!$E$36:$E$40,0)),0),PROB1,2,0),"")</f>
        <v/>
      </c>
      <c r="I4" s="99"/>
      <c r="J4" s="56"/>
      <c r="K4" s="56"/>
      <c r="L4" s="56"/>
      <c r="M4" s="57" t="str">
        <f>IFERROR(VLOOKUP(ROUND(AVERAGE(MATCH(I4,Base!$B$44:$B$48,0),MATCH(J4,Base!$C$44:$C$48,0),MATCH(K4,Base!$D$44:$D$48,0),MATCH(L4,Base!$E$44:$E$48,0)),0),IMPA1,2,0),"")</f>
        <v/>
      </c>
      <c r="N4" s="102" t="str">
        <f t="shared" ref="N4:N37" si="0">IFERROR(VLOOKUP(H4&amp;M4,RIESGO1,2,0),"")</f>
        <v/>
      </c>
    </row>
    <row r="5" spans="2:14" x14ac:dyDescent="0.25">
      <c r="B5" s="48"/>
      <c r="C5" s="97" t="str">
        <f>IF(LEN(B5)&gt;0,VLOOKUP(B5,Identificación!$C$3:$I$163,6,0),"")</f>
        <v/>
      </c>
      <c r="D5" s="100"/>
      <c r="E5" s="46"/>
      <c r="F5" s="46"/>
      <c r="G5" s="46"/>
      <c r="H5" s="49" t="str">
        <f>IFERROR(VLOOKUP(ROUND(AVERAGE(MATCH(D5,Base!$B$36:$B$40,0),MATCH(E5,Base!$C$36:$C$40,0),MATCH(F5,Base!$D$36:$D$40,0),MATCH(G5,Base!$E$36:$E$40,0)),0),PROB1,2,0),"")</f>
        <v/>
      </c>
      <c r="I5" s="100"/>
      <c r="J5" s="46"/>
      <c r="K5" s="46"/>
      <c r="L5" s="46"/>
      <c r="M5" s="49" t="str">
        <f>IFERROR(VLOOKUP(ROUND(AVERAGE(MATCH(I5,Base!$B$44:$B$48,0),MATCH(J5,Base!$C$44:$C$48,0),MATCH(K5,Base!$D$44:$D$48,0),MATCH(L5,Base!$E$44:$E$48,0)),0),IMPA1,2,0),"")</f>
        <v/>
      </c>
      <c r="N5" s="103" t="str">
        <f t="shared" si="0"/>
        <v/>
      </c>
    </row>
    <row r="6" spans="2:14" x14ac:dyDescent="0.25">
      <c r="B6" s="48"/>
      <c r="C6" s="97" t="str">
        <f>IF(LEN(B6)&gt;0,VLOOKUP(B6,Identificación!$C$3:$I$163,6,0),"")</f>
        <v/>
      </c>
      <c r="D6" s="100"/>
      <c r="E6" s="46"/>
      <c r="F6" s="46"/>
      <c r="G6" s="46"/>
      <c r="H6" s="49" t="str">
        <f>IFERROR(VLOOKUP(ROUND(AVERAGE(MATCH(D6,Base!$B$36:$B$40,0),MATCH(E6,Base!$C$36:$C$40,0),MATCH(F6,Base!$D$36:$D$40,0),MATCH(G6,Base!$E$36:$E$40,0)),0),PROB1,2,0),"")</f>
        <v/>
      </c>
      <c r="I6" s="100"/>
      <c r="J6" s="46"/>
      <c r="K6" s="46"/>
      <c r="L6" s="46"/>
      <c r="M6" s="49" t="str">
        <f>IFERROR(VLOOKUP(ROUND(AVERAGE(MATCH(I6,Base!$B$44:$B$48,0),MATCH(J6,Base!$C$44:$C$48,0),MATCH(K6,Base!$D$44:$D$48,0),MATCH(L6,Base!$E$44:$E$48,0)),0),IMPA1,2,0),"")</f>
        <v/>
      </c>
      <c r="N6" s="103" t="str">
        <f t="shared" si="0"/>
        <v/>
      </c>
    </row>
    <row r="7" spans="2:14" x14ac:dyDescent="0.25">
      <c r="B7" s="48"/>
      <c r="C7" s="97" t="str">
        <f>IF(LEN(B7)&gt;0,VLOOKUP(B7,Identificación!$C$3:$I$163,6,0),"")</f>
        <v/>
      </c>
      <c r="D7" s="100"/>
      <c r="E7" s="46"/>
      <c r="F7" s="46"/>
      <c r="G7" s="46"/>
      <c r="H7" s="49" t="str">
        <f>IFERROR(VLOOKUP(ROUND(AVERAGE(MATCH(D7,Base!$B$36:$B$40,0),MATCH(E7,Base!$C$36:$C$40,0),MATCH(F7,Base!$D$36:$D$40,0),MATCH(G7,Base!$E$36:$E$40,0)),0),PROB1,2,0),"")</f>
        <v/>
      </c>
      <c r="I7" s="100"/>
      <c r="J7" s="46"/>
      <c r="K7" s="46"/>
      <c r="L7" s="46"/>
      <c r="M7" s="49" t="str">
        <f>IFERROR(VLOOKUP(ROUND(AVERAGE(MATCH(I7,Base!$B$44:$B$48,0),MATCH(J7,Base!$C$44:$C$48,0),MATCH(K7,Base!$D$44:$D$48,0),MATCH(L7,Base!$E$44:$E$48,0)),0),IMPA1,2,0),"")</f>
        <v/>
      </c>
      <c r="N7" s="103" t="str">
        <f t="shared" si="0"/>
        <v/>
      </c>
    </row>
    <row r="8" spans="2:14" x14ac:dyDescent="0.25">
      <c r="B8" s="48"/>
      <c r="C8" s="97" t="str">
        <f>IF(LEN(B8)&gt;0,VLOOKUP(B8,Identificación!$C$3:$I$163,6,0),"")</f>
        <v/>
      </c>
      <c r="D8" s="100"/>
      <c r="E8" s="46"/>
      <c r="F8" s="46"/>
      <c r="G8" s="46"/>
      <c r="H8" s="49" t="str">
        <f>IFERROR(VLOOKUP(ROUND(AVERAGE(MATCH(D8,Base!$B$36:$B$40,0),MATCH(E8,Base!$C$36:$C$40,0),MATCH(F8,Base!$D$36:$D$40,0),MATCH(G8,Base!$E$36:$E$40,0)),0),PROB1,2,0),"")</f>
        <v/>
      </c>
      <c r="I8" s="100"/>
      <c r="J8" s="46"/>
      <c r="K8" s="46"/>
      <c r="L8" s="46"/>
      <c r="M8" s="49" t="str">
        <f>IFERROR(VLOOKUP(ROUND(AVERAGE(MATCH(I8,Base!$B$44:$B$48,0),MATCH(J8,Base!$C$44:$C$48,0),MATCH(K8,Base!$D$44:$D$48,0),MATCH(L8,Base!$E$44:$E$48,0)),0),IMPA1,2,0),"")</f>
        <v/>
      </c>
      <c r="N8" s="103" t="str">
        <f t="shared" si="0"/>
        <v/>
      </c>
    </row>
    <row r="9" spans="2:14" x14ac:dyDescent="0.25">
      <c r="B9" s="48"/>
      <c r="C9" s="97" t="str">
        <f>IF(LEN(B9)&gt;0,VLOOKUP(B9,Identificación!$C$3:$I$163,6,0),"")</f>
        <v/>
      </c>
      <c r="D9" s="100"/>
      <c r="E9" s="46"/>
      <c r="F9" s="46"/>
      <c r="G9" s="46"/>
      <c r="H9" s="49" t="str">
        <f>IFERROR(VLOOKUP(ROUND(AVERAGE(MATCH(D9,Base!$B$36:$B$40,0),MATCH(E9,Base!$C$36:$C$40,0),MATCH(F9,Base!$D$36:$D$40,0),MATCH(G9,Base!$E$36:$E$40,0)),0),PROB1,2,0),"")</f>
        <v/>
      </c>
      <c r="I9" s="100"/>
      <c r="J9" s="46"/>
      <c r="K9" s="46"/>
      <c r="L9" s="46"/>
      <c r="M9" s="49" t="str">
        <f>IFERROR(VLOOKUP(ROUND(AVERAGE(MATCH(I9,Base!$B$44:$B$48,0),MATCH(J9,Base!$C$44:$C$48,0),MATCH(K9,Base!$D$44:$D$48,0),MATCH(L9,Base!$E$44:$E$48,0)),0),IMPA1,2,0),"")</f>
        <v/>
      </c>
      <c r="N9" s="103" t="str">
        <f t="shared" si="0"/>
        <v/>
      </c>
    </row>
    <row r="10" spans="2:14" x14ac:dyDescent="0.25">
      <c r="B10" s="48"/>
      <c r="C10" s="97" t="str">
        <f>IF(LEN(B10)&gt;0,VLOOKUP(B10,Identificación!$C$3:$I$163,6,0),"")</f>
        <v/>
      </c>
      <c r="D10" s="100"/>
      <c r="E10" s="46"/>
      <c r="F10" s="46"/>
      <c r="G10" s="46"/>
      <c r="H10" s="49" t="str">
        <f>IFERROR(VLOOKUP(ROUND(AVERAGE(MATCH(D10,Base!$B$36:$B$40,0),MATCH(E10,Base!$C$36:$C$40,0),MATCH(F10,Base!$D$36:$D$40,0),MATCH(G10,Base!$E$36:$E$40,0)),0),PROB1,2,0),"")</f>
        <v/>
      </c>
      <c r="I10" s="100"/>
      <c r="J10" s="46"/>
      <c r="K10" s="46"/>
      <c r="L10" s="46"/>
      <c r="M10" s="49" t="str">
        <f>IFERROR(VLOOKUP(ROUND(AVERAGE(MATCH(I10,Base!$B$44:$B$48,0),MATCH(J10,Base!$C$44:$C$48,0),MATCH(K10,Base!$D$44:$D$48,0),MATCH(L10,Base!$E$44:$E$48,0)),0),IMPA1,2,0),"")</f>
        <v/>
      </c>
      <c r="N10" s="103" t="str">
        <f t="shared" si="0"/>
        <v/>
      </c>
    </row>
    <row r="11" spans="2:14" x14ac:dyDescent="0.25">
      <c r="B11" s="48"/>
      <c r="C11" s="97" t="str">
        <f>IF(LEN(B11)&gt;0,VLOOKUP(B11,Identificación!$C$3:$I$163,6,0),"")</f>
        <v/>
      </c>
      <c r="D11" s="100"/>
      <c r="E11" s="46"/>
      <c r="F11" s="46"/>
      <c r="G11" s="46"/>
      <c r="H11" s="49" t="str">
        <f>IFERROR(VLOOKUP(ROUND(AVERAGE(MATCH(D11,Base!$B$36:$B$40,0),MATCH(E11,Base!$C$36:$C$40,0),MATCH(F11,Base!$D$36:$D$40,0),MATCH(G11,Base!$E$36:$E$40,0)),0),PROB1,2,0),"")</f>
        <v/>
      </c>
      <c r="I11" s="100"/>
      <c r="J11" s="46"/>
      <c r="K11" s="46"/>
      <c r="L11" s="46"/>
      <c r="M11" s="49" t="str">
        <f>IFERROR(VLOOKUP(ROUND(AVERAGE(MATCH(I11,Base!$B$44:$B$48,0),MATCH(J11,Base!$C$44:$C$48,0),MATCH(K11,Base!$D$44:$D$48,0),MATCH(L11,Base!$E$44:$E$48,0)),0),IMPA1,2,0),"")</f>
        <v/>
      </c>
      <c r="N11" s="103" t="str">
        <f t="shared" si="0"/>
        <v/>
      </c>
    </row>
    <row r="12" spans="2:14" x14ac:dyDescent="0.25">
      <c r="B12" s="48"/>
      <c r="C12" s="97" t="str">
        <f>IF(LEN(B12)&gt;0,VLOOKUP(B12,Identificación!$C$3:$I$163,6,0),"")</f>
        <v/>
      </c>
      <c r="D12" s="100"/>
      <c r="E12" s="46"/>
      <c r="F12" s="46"/>
      <c r="G12" s="46"/>
      <c r="H12" s="49" t="str">
        <f>IFERROR(VLOOKUP(ROUND(AVERAGE(MATCH(D12,Base!$B$36:$B$40,0),MATCH(E12,Base!$C$36:$C$40,0),MATCH(F12,Base!$D$36:$D$40,0),MATCH(G12,Base!$E$36:$E$40,0)),0),PROB1,2,0),"")</f>
        <v/>
      </c>
      <c r="I12" s="100"/>
      <c r="J12" s="46"/>
      <c r="K12" s="46"/>
      <c r="L12" s="46"/>
      <c r="M12" s="49" t="str">
        <f>IFERROR(VLOOKUP(ROUND(AVERAGE(MATCH(I12,Base!$B$44:$B$48,0),MATCH(J12,Base!$C$44:$C$48,0),MATCH(K12,Base!$D$44:$D$48,0),MATCH(L12,Base!$E$44:$E$48,0)),0),IMPA1,2,0),"")</f>
        <v/>
      </c>
      <c r="N12" s="103" t="str">
        <f t="shared" si="0"/>
        <v/>
      </c>
    </row>
    <row r="13" spans="2:14" x14ac:dyDescent="0.25">
      <c r="B13" s="48"/>
      <c r="C13" s="97" t="str">
        <f>IF(LEN(B13)&gt;0,VLOOKUP(B13,Identificación!$C$3:$I$163,6,0),"")</f>
        <v/>
      </c>
      <c r="D13" s="100"/>
      <c r="E13" s="46"/>
      <c r="F13" s="46"/>
      <c r="G13" s="46"/>
      <c r="H13" s="49" t="str">
        <f>IFERROR(VLOOKUP(ROUND(AVERAGE(MATCH(D13,Base!$B$36:$B$40,0),MATCH(E13,Base!$C$36:$C$40,0),MATCH(F13,Base!$D$36:$D$40,0),MATCH(G13,Base!$E$36:$E$40,0)),0),PROB1,2,0),"")</f>
        <v/>
      </c>
      <c r="I13" s="100"/>
      <c r="J13" s="46"/>
      <c r="K13" s="46"/>
      <c r="L13" s="46"/>
      <c r="M13" s="49" t="str">
        <f>IFERROR(VLOOKUP(ROUND(AVERAGE(MATCH(I13,Base!$B$44:$B$48,0),MATCH(J13,Base!$C$44:$C$48,0),MATCH(K13,Base!$D$44:$D$48,0),MATCH(L13,Base!$E$44:$E$48,0)),0),IMPA1,2,0),"")</f>
        <v/>
      </c>
      <c r="N13" s="103" t="str">
        <f t="shared" si="0"/>
        <v/>
      </c>
    </row>
    <row r="14" spans="2:14" x14ac:dyDescent="0.25">
      <c r="B14" s="48"/>
      <c r="C14" s="97" t="str">
        <f>IF(LEN(B14)&gt;0,VLOOKUP(B14,Identificación!$C$3:$I$163,6,0),"")</f>
        <v/>
      </c>
      <c r="D14" s="100"/>
      <c r="E14" s="46"/>
      <c r="F14" s="46"/>
      <c r="G14" s="46"/>
      <c r="H14" s="49" t="str">
        <f>IFERROR(VLOOKUP(ROUND(AVERAGE(MATCH(D14,Base!$B$36:$B$40,0),MATCH(E14,Base!$C$36:$C$40,0),MATCH(F14,Base!$D$36:$D$40,0),MATCH(G14,Base!$E$36:$E$40,0)),0),PROB1,2,0),"")</f>
        <v/>
      </c>
      <c r="I14" s="100"/>
      <c r="J14" s="46"/>
      <c r="K14" s="46"/>
      <c r="L14" s="46"/>
      <c r="M14" s="49" t="str">
        <f>IFERROR(VLOOKUP(ROUND(AVERAGE(MATCH(I14,Base!$B$44:$B$48,0),MATCH(J14,Base!$C$44:$C$48,0),MATCH(K14,Base!$D$44:$D$48,0),MATCH(L14,Base!$E$44:$E$48,0)),0),IMPA1,2,0),"")</f>
        <v/>
      </c>
      <c r="N14" s="103" t="str">
        <f t="shared" si="0"/>
        <v/>
      </c>
    </row>
    <row r="15" spans="2:14" x14ac:dyDescent="0.25">
      <c r="B15" s="48"/>
      <c r="C15" s="97" t="str">
        <f>IF(LEN(B15)&gt;0,VLOOKUP(B15,Identificación!$C$3:$I$163,6,0),"")</f>
        <v/>
      </c>
      <c r="D15" s="100"/>
      <c r="E15" s="46"/>
      <c r="F15" s="46"/>
      <c r="G15" s="46"/>
      <c r="H15" s="49" t="str">
        <f>IFERROR(VLOOKUP(ROUND(AVERAGE(MATCH(D15,Base!$B$36:$B$40,0),MATCH(E15,Base!$C$36:$C$40,0),MATCH(F15,Base!$D$36:$D$40,0),MATCH(G15,Base!$E$36:$E$40,0)),0),PROB1,2,0),"")</f>
        <v/>
      </c>
      <c r="I15" s="100"/>
      <c r="J15" s="46"/>
      <c r="K15" s="46"/>
      <c r="L15" s="46"/>
      <c r="M15" s="49" t="str">
        <f>IFERROR(VLOOKUP(ROUND(AVERAGE(MATCH(I15,Base!$B$44:$B$48,0),MATCH(J15,Base!$C$44:$C$48,0),MATCH(K15,Base!$D$44:$D$48,0),MATCH(L15,Base!$E$44:$E$48,0)),0),IMPA1,2,0),"")</f>
        <v/>
      </c>
      <c r="N15" s="103" t="str">
        <f t="shared" si="0"/>
        <v/>
      </c>
    </row>
    <row r="16" spans="2:14" x14ac:dyDescent="0.25">
      <c r="B16" s="48"/>
      <c r="C16" s="97" t="str">
        <f>IF(LEN(B16)&gt;0,VLOOKUP(B16,Identificación!$C$3:$I$163,6,0),"")</f>
        <v/>
      </c>
      <c r="D16" s="100"/>
      <c r="E16" s="46"/>
      <c r="F16" s="46"/>
      <c r="G16" s="46"/>
      <c r="H16" s="49" t="str">
        <f>IFERROR(VLOOKUP(ROUND(AVERAGE(MATCH(D16,Base!$B$36:$B$40,0),MATCH(E16,Base!$C$36:$C$40,0),MATCH(F16,Base!$D$36:$D$40,0),MATCH(G16,Base!$E$36:$E$40,0)),0),PROB1,2,0),"")</f>
        <v/>
      </c>
      <c r="I16" s="100"/>
      <c r="J16" s="46"/>
      <c r="K16" s="46"/>
      <c r="L16" s="46"/>
      <c r="M16" s="49" t="str">
        <f>IFERROR(VLOOKUP(ROUND(AVERAGE(MATCH(I16,Base!$B$44:$B$48,0),MATCH(J16,Base!$C$44:$C$48,0),MATCH(K16,Base!$D$44:$D$48,0),MATCH(L16,Base!$E$44:$E$48,0)),0),IMPA1,2,0),"")</f>
        <v/>
      </c>
      <c r="N16" s="103" t="str">
        <f t="shared" si="0"/>
        <v/>
      </c>
    </row>
    <row r="17" spans="2:14" x14ac:dyDescent="0.25">
      <c r="B17" s="48"/>
      <c r="C17" s="97" t="str">
        <f>IF(LEN(B17)&gt;0,VLOOKUP(B17,Identificación!$C$3:$I$163,6,0),"")</f>
        <v/>
      </c>
      <c r="D17" s="100"/>
      <c r="E17" s="46"/>
      <c r="F17" s="46"/>
      <c r="G17" s="46"/>
      <c r="H17" s="49" t="str">
        <f>IFERROR(VLOOKUP(ROUND(AVERAGE(MATCH(D17,Base!$B$36:$B$40,0),MATCH(E17,Base!$C$36:$C$40,0),MATCH(F17,Base!$D$36:$D$40,0),MATCH(G17,Base!$E$36:$E$40,0)),0),PROB1,2,0),"")</f>
        <v/>
      </c>
      <c r="I17" s="100"/>
      <c r="J17" s="46"/>
      <c r="K17" s="46"/>
      <c r="L17" s="46"/>
      <c r="M17" s="49" t="str">
        <f>IFERROR(VLOOKUP(ROUND(AVERAGE(MATCH(I17,Base!$B$44:$B$48,0),MATCH(J17,Base!$C$44:$C$48,0),MATCH(K17,Base!$D$44:$D$48,0),MATCH(L17,Base!$E$44:$E$48,0)),0),IMPA1,2,0),"")</f>
        <v/>
      </c>
      <c r="N17" s="103" t="str">
        <f t="shared" si="0"/>
        <v/>
      </c>
    </row>
    <row r="18" spans="2:14" x14ac:dyDescent="0.25">
      <c r="B18" s="48"/>
      <c r="C18" s="97" t="str">
        <f>IF(LEN(B18)&gt;0,VLOOKUP(B18,Identificación!$C$3:$I$163,6,0),"")</f>
        <v/>
      </c>
      <c r="D18" s="100"/>
      <c r="E18" s="46"/>
      <c r="F18" s="46"/>
      <c r="G18" s="46"/>
      <c r="H18" s="49" t="str">
        <f>IFERROR(VLOOKUP(ROUND(AVERAGE(MATCH(D18,Base!$B$36:$B$40,0),MATCH(E18,Base!$C$36:$C$40,0),MATCH(F18,Base!$D$36:$D$40,0),MATCH(G18,Base!$E$36:$E$40,0)),0),PROB1,2,0),"")</f>
        <v/>
      </c>
      <c r="I18" s="100"/>
      <c r="J18" s="46"/>
      <c r="K18" s="46"/>
      <c r="L18" s="46"/>
      <c r="M18" s="49" t="str">
        <f>IFERROR(VLOOKUP(ROUND(AVERAGE(MATCH(I18,Base!$B$44:$B$48,0),MATCH(J18,Base!$C$44:$C$48,0),MATCH(K18,Base!$D$44:$D$48,0),MATCH(L18,Base!$E$44:$E$48,0)),0),IMPA1,2,0),"")</f>
        <v/>
      </c>
      <c r="N18" s="103" t="str">
        <f t="shared" si="0"/>
        <v/>
      </c>
    </row>
    <row r="19" spans="2:14" x14ac:dyDescent="0.25">
      <c r="B19" s="48"/>
      <c r="C19" s="97" t="str">
        <f>IF(LEN(B19)&gt;0,VLOOKUP(B19,Identificación!$C$3:$I$163,6,0),"")</f>
        <v/>
      </c>
      <c r="D19" s="100"/>
      <c r="E19" s="46"/>
      <c r="F19" s="46"/>
      <c r="G19" s="46"/>
      <c r="H19" s="49" t="str">
        <f>IFERROR(VLOOKUP(ROUND(AVERAGE(MATCH(D19,Base!$B$36:$B$40,0),MATCH(E19,Base!$C$36:$C$40,0),MATCH(F19,Base!$D$36:$D$40,0),MATCH(G19,Base!$E$36:$E$40,0)),0),PROB1,2,0),"")</f>
        <v/>
      </c>
      <c r="I19" s="100"/>
      <c r="J19" s="46"/>
      <c r="K19" s="46"/>
      <c r="L19" s="46"/>
      <c r="M19" s="49" t="str">
        <f>IFERROR(VLOOKUP(ROUND(AVERAGE(MATCH(I19,Base!$B$44:$B$48,0),MATCH(J19,Base!$C$44:$C$48,0),MATCH(K19,Base!$D$44:$D$48,0),MATCH(L19,Base!$E$44:$E$48,0)),0),IMPA1,2,0),"")</f>
        <v/>
      </c>
      <c r="N19" s="103" t="str">
        <f t="shared" si="0"/>
        <v/>
      </c>
    </row>
    <row r="20" spans="2:14" x14ac:dyDescent="0.25">
      <c r="B20" s="48"/>
      <c r="C20" s="97" t="str">
        <f>IF(LEN(B20)&gt;0,VLOOKUP(B20,Identificación!$C$3:$I$163,6,0),"")</f>
        <v/>
      </c>
      <c r="D20" s="100"/>
      <c r="E20" s="46"/>
      <c r="F20" s="46"/>
      <c r="G20" s="46"/>
      <c r="H20" s="49" t="str">
        <f>IFERROR(VLOOKUP(ROUND(AVERAGE(MATCH(D20,Base!$B$36:$B$40,0),MATCH(E20,Base!$C$36:$C$40,0),MATCH(F20,Base!$D$36:$D$40,0),MATCH(G20,Base!$E$36:$E$40,0)),0),PROB1,2,0),"")</f>
        <v/>
      </c>
      <c r="I20" s="100"/>
      <c r="J20" s="46"/>
      <c r="K20" s="46"/>
      <c r="L20" s="46"/>
      <c r="M20" s="49" t="str">
        <f>IFERROR(VLOOKUP(ROUND(AVERAGE(MATCH(I20,Base!$B$44:$B$48,0),MATCH(J20,Base!$C$44:$C$48,0),MATCH(K20,Base!$D$44:$D$48,0),MATCH(L20,Base!$E$44:$E$48,0)),0),IMPA1,2,0),"")</f>
        <v/>
      </c>
      <c r="N20" s="103" t="str">
        <f t="shared" si="0"/>
        <v/>
      </c>
    </row>
    <row r="21" spans="2:14" x14ac:dyDescent="0.25">
      <c r="B21" s="48"/>
      <c r="C21" s="97" t="str">
        <f>IF(LEN(B21)&gt;0,VLOOKUP(B21,Identificación!$C$3:$I$163,6,0),"")</f>
        <v/>
      </c>
      <c r="D21" s="100"/>
      <c r="E21" s="46"/>
      <c r="F21" s="46"/>
      <c r="G21" s="46"/>
      <c r="H21" s="49" t="str">
        <f>IFERROR(VLOOKUP(ROUND(AVERAGE(MATCH(D21,Base!$B$36:$B$40,0),MATCH(E21,Base!$C$36:$C$40,0),MATCH(F21,Base!$D$36:$D$40,0),MATCH(G21,Base!$E$36:$E$40,0)),0),PROB1,2,0),"")</f>
        <v/>
      </c>
      <c r="I21" s="100"/>
      <c r="J21" s="46"/>
      <c r="K21" s="46"/>
      <c r="L21" s="46"/>
      <c r="M21" s="49" t="str">
        <f>IFERROR(VLOOKUP(ROUND(AVERAGE(MATCH(I21,Base!$B$44:$B$48,0),MATCH(J21,Base!$C$44:$C$48,0),MATCH(K21,Base!$D$44:$D$48,0),MATCH(L21,Base!$E$44:$E$48,0)),0),IMPA1,2,0),"")</f>
        <v/>
      </c>
      <c r="N21" s="103" t="str">
        <f t="shared" si="0"/>
        <v/>
      </c>
    </row>
    <row r="22" spans="2:14" x14ac:dyDescent="0.25">
      <c r="B22" s="48"/>
      <c r="C22" s="97" t="str">
        <f>IF(LEN(B22)&gt;0,VLOOKUP(B22,Identificación!$C$3:$I$163,6,0),"")</f>
        <v/>
      </c>
      <c r="D22" s="100"/>
      <c r="E22" s="46"/>
      <c r="F22" s="46"/>
      <c r="G22" s="46"/>
      <c r="H22" s="49" t="str">
        <f>IFERROR(VLOOKUP(ROUND(AVERAGE(MATCH(D22,Base!$B$36:$B$40,0),MATCH(E22,Base!$C$36:$C$40,0),MATCH(F22,Base!$D$36:$D$40,0),MATCH(G22,Base!$E$36:$E$40,0)),0),PROB1,2,0),"")</f>
        <v/>
      </c>
      <c r="I22" s="100"/>
      <c r="J22" s="46"/>
      <c r="K22" s="46"/>
      <c r="L22" s="46"/>
      <c r="M22" s="49" t="str">
        <f>IFERROR(VLOOKUP(ROUND(AVERAGE(MATCH(I22,Base!$B$44:$B$48,0),MATCH(J22,Base!$C$44:$C$48,0),MATCH(K22,Base!$D$44:$D$48,0),MATCH(L22,Base!$E$44:$E$48,0)),0),IMPA1,2,0),"")</f>
        <v/>
      </c>
      <c r="N22" s="103" t="str">
        <f t="shared" si="0"/>
        <v/>
      </c>
    </row>
    <row r="23" spans="2:14" x14ac:dyDescent="0.25">
      <c r="B23" s="48"/>
      <c r="C23" s="97" t="str">
        <f>IF(LEN(B23)&gt;0,VLOOKUP(B23,Identificación!$C$3:$I$163,6,0),"")</f>
        <v/>
      </c>
      <c r="D23" s="100"/>
      <c r="E23" s="46"/>
      <c r="F23" s="46"/>
      <c r="G23" s="46"/>
      <c r="H23" s="49" t="str">
        <f>IFERROR(VLOOKUP(ROUND(AVERAGE(MATCH(D23,Base!$B$36:$B$40,0),MATCH(E23,Base!$C$36:$C$40,0),MATCH(F23,Base!$D$36:$D$40,0),MATCH(G23,Base!$E$36:$E$40,0)),0),PROB1,2,0),"")</f>
        <v/>
      </c>
      <c r="I23" s="100"/>
      <c r="J23" s="46"/>
      <c r="K23" s="46"/>
      <c r="L23" s="46"/>
      <c r="M23" s="49" t="str">
        <f>IFERROR(VLOOKUP(ROUND(AVERAGE(MATCH(I23,Base!$B$44:$B$48,0),MATCH(J23,Base!$C$44:$C$48,0),MATCH(K23,Base!$D$44:$D$48,0),MATCH(L23,Base!$E$44:$E$48,0)),0),IMPA1,2,0),"")</f>
        <v/>
      </c>
      <c r="N23" s="103" t="str">
        <f t="shared" si="0"/>
        <v/>
      </c>
    </row>
    <row r="24" spans="2:14" x14ac:dyDescent="0.25">
      <c r="B24" s="48"/>
      <c r="C24" s="97" t="str">
        <f>IF(LEN(B24)&gt;0,VLOOKUP(B24,Identificación!$C$3:$I$163,6,0),"")</f>
        <v/>
      </c>
      <c r="D24" s="100"/>
      <c r="E24" s="46"/>
      <c r="F24" s="46"/>
      <c r="G24" s="46"/>
      <c r="H24" s="49" t="str">
        <f>IFERROR(VLOOKUP(ROUND(AVERAGE(MATCH(D24,Base!$B$36:$B$40,0),MATCH(E24,Base!$C$36:$C$40,0),MATCH(F24,Base!$D$36:$D$40,0),MATCH(G24,Base!$E$36:$E$40,0)),0),PROB1,2,0),"")</f>
        <v/>
      </c>
      <c r="I24" s="100"/>
      <c r="J24" s="46"/>
      <c r="K24" s="46"/>
      <c r="L24" s="46"/>
      <c r="M24" s="49" t="str">
        <f>IFERROR(VLOOKUP(ROUND(AVERAGE(MATCH(I24,Base!$B$44:$B$48,0),MATCH(J24,Base!$C$44:$C$48,0),MATCH(K24,Base!$D$44:$D$48,0),MATCH(L24,Base!$E$44:$E$48,0)),0),IMPA1,2,0),"")</f>
        <v/>
      </c>
      <c r="N24" s="103" t="str">
        <f t="shared" si="0"/>
        <v/>
      </c>
    </row>
    <row r="25" spans="2:14" x14ac:dyDescent="0.25">
      <c r="B25" s="48"/>
      <c r="C25" s="97" t="str">
        <f>IF(LEN(B25)&gt;0,VLOOKUP(B25,Identificación!$C$3:$I$163,6,0),"")</f>
        <v/>
      </c>
      <c r="D25" s="100"/>
      <c r="E25" s="46"/>
      <c r="F25" s="46"/>
      <c r="G25" s="46"/>
      <c r="H25" s="49" t="str">
        <f>IFERROR(VLOOKUP(ROUND(AVERAGE(MATCH(D25,Base!$B$36:$B$40,0),MATCH(E25,Base!$C$36:$C$40,0),MATCH(F25,Base!$D$36:$D$40,0),MATCH(G25,Base!$E$36:$E$40,0)),0),PROB1,2,0),"")</f>
        <v/>
      </c>
      <c r="I25" s="100"/>
      <c r="J25" s="46"/>
      <c r="K25" s="46"/>
      <c r="L25" s="46"/>
      <c r="M25" s="49" t="str">
        <f>IFERROR(VLOOKUP(ROUND(AVERAGE(MATCH(I25,Base!$B$44:$B$48,0),MATCH(J25,Base!$C$44:$C$48,0),MATCH(K25,Base!$D$44:$D$48,0),MATCH(L25,Base!$E$44:$E$48,0)),0),IMPA1,2,0),"")</f>
        <v/>
      </c>
      <c r="N25" s="103" t="str">
        <f t="shared" si="0"/>
        <v/>
      </c>
    </row>
    <row r="26" spans="2:14" x14ac:dyDescent="0.25">
      <c r="B26" s="48"/>
      <c r="C26" s="97" t="str">
        <f>IF(LEN(B26)&gt;0,VLOOKUP(B26,Identificación!$C$3:$I$163,6,0),"")</f>
        <v/>
      </c>
      <c r="D26" s="100"/>
      <c r="E26" s="46"/>
      <c r="F26" s="46"/>
      <c r="G26" s="46"/>
      <c r="H26" s="49" t="str">
        <f>IFERROR(VLOOKUP(ROUND(AVERAGE(MATCH(D26,Base!$B$36:$B$40,0),MATCH(E26,Base!$C$36:$C$40,0),MATCH(F26,Base!$D$36:$D$40,0),MATCH(G26,Base!$E$36:$E$40,0)),0),PROB1,2,0),"")</f>
        <v/>
      </c>
      <c r="I26" s="100"/>
      <c r="J26" s="46"/>
      <c r="K26" s="46"/>
      <c r="L26" s="46"/>
      <c r="M26" s="49" t="str">
        <f>IFERROR(VLOOKUP(ROUND(AVERAGE(MATCH(I26,Base!$B$44:$B$48,0),MATCH(J26,Base!$C$44:$C$48,0),MATCH(K26,Base!$D$44:$D$48,0),MATCH(L26,Base!$E$44:$E$48,0)),0),IMPA1,2,0),"")</f>
        <v/>
      </c>
      <c r="N26" s="103" t="str">
        <f t="shared" si="0"/>
        <v/>
      </c>
    </row>
    <row r="27" spans="2:14" x14ac:dyDescent="0.25">
      <c r="B27" s="48"/>
      <c r="C27" s="97" t="str">
        <f>IF(LEN(B27)&gt;0,VLOOKUP(B27,Identificación!$C$3:$I$163,6,0),"")</f>
        <v/>
      </c>
      <c r="D27" s="100"/>
      <c r="E27" s="46"/>
      <c r="F27" s="46"/>
      <c r="G27" s="46"/>
      <c r="H27" s="49" t="str">
        <f>IFERROR(VLOOKUP(ROUND(AVERAGE(MATCH(D27,Base!$B$36:$B$40,0),MATCH(E27,Base!$C$36:$C$40,0),MATCH(F27,Base!$D$36:$D$40,0),MATCH(G27,Base!$E$36:$E$40,0)),0),PROB1,2,0),"")</f>
        <v/>
      </c>
      <c r="I27" s="100"/>
      <c r="J27" s="46"/>
      <c r="K27" s="46"/>
      <c r="L27" s="46"/>
      <c r="M27" s="49" t="str">
        <f>IFERROR(VLOOKUP(ROUND(AVERAGE(MATCH(I27,Base!$B$44:$B$48,0),MATCH(J27,Base!$C$44:$C$48,0),MATCH(K27,Base!$D$44:$D$48,0),MATCH(L27,Base!$E$44:$E$48,0)),0),IMPA1,2,0),"")</f>
        <v/>
      </c>
      <c r="N27" s="103" t="str">
        <f t="shared" si="0"/>
        <v/>
      </c>
    </row>
    <row r="28" spans="2:14" x14ac:dyDescent="0.25">
      <c r="B28" s="48"/>
      <c r="C28" s="97" t="str">
        <f>IF(LEN(B28)&gt;0,VLOOKUP(B28,Identificación!$C$3:$I$163,6,0),"")</f>
        <v/>
      </c>
      <c r="D28" s="100"/>
      <c r="E28" s="46"/>
      <c r="F28" s="46"/>
      <c r="G28" s="46"/>
      <c r="H28" s="49" t="str">
        <f>IFERROR(VLOOKUP(ROUND(AVERAGE(MATCH(D28,Base!$B$36:$B$40,0),MATCH(E28,Base!$C$36:$C$40,0),MATCH(F28,Base!$D$36:$D$40,0),MATCH(G28,Base!$E$36:$E$40,0)),0),PROB1,2,0),"")</f>
        <v/>
      </c>
      <c r="I28" s="100"/>
      <c r="J28" s="46"/>
      <c r="K28" s="46"/>
      <c r="L28" s="46"/>
      <c r="M28" s="49" t="str">
        <f>IFERROR(VLOOKUP(ROUND(AVERAGE(MATCH(I28,Base!$B$44:$B$48,0),MATCH(J28,Base!$C$44:$C$48,0),MATCH(K28,Base!$D$44:$D$48,0),MATCH(L28,Base!$E$44:$E$48,0)),0),IMPA1,2,0),"")</f>
        <v/>
      </c>
      <c r="N28" s="103" t="str">
        <f t="shared" si="0"/>
        <v/>
      </c>
    </row>
    <row r="29" spans="2:14" x14ac:dyDescent="0.25">
      <c r="B29" s="48"/>
      <c r="C29" s="97" t="str">
        <f>IF(LEN(B29)&gt;0,VLOOKUP(B29,Identificación!$C$3:$I$163,6,0),"")</f>
        <v/>
      </c>
      <c r="D29" s="100"/>
      <c r="E29" s="46"/>
      <c r="F29" s="46"/>
      <c r="G29" s="46"/>
      <c r="H29" s="49" t="str">
        <f>IFERROR(VLOOKUP(ROUND(AVERAGE(MATCH(D29,Base!$B$36:$B$40,0),MATCH(E29,Base!$C$36:$C$40,0),MATCH(F29,Base!$D$36:$D$40,0),MATCH(G29,Base!$E$36:$E$40,0)),0),PROB1,2,0),"")</f>
        <v/>
      </c>
      <c r="I29" s="100"/>
      <c r="J29" s="46"/>
      <c r="K29" s="46"/>
      <c r="L29" s="46"/>
      <c r="M29" s="49" t="str">
        <f>IFERROR(VLOOKUP(ROUND(AVERAGE(MATCH(I29,Base!$B$44:$B$48,0),MATCH(J29,Base!$C$44:$C$48,0),MATCH(K29,Base!$D$44:$D$48,0),MATCH(L29,Base!$E$44:$E$48,0)),0),IMPA1,2,0),"")</f>
        <v/>
      </c>
      <c r="N29" s="103" t="str">
        <f t="shared" si="0"/>
        <v/>
      </c>
    </row>
    <row r="30" spans="2:14" x14ac:dyDescent="0.25">
      <c r="B30" s="48"/>
      <c r="C30" s="97" t="str">
        <f>IF(LEN(B30)&gt;0,VLOOKUP(B30,Identificación!$C$3:$I$163,6,0),"")</f>
        <v/>
      </c>
      <c r="D30" s="100"/>
      <c r="E30" s="46"/>
      <c r="F30" s="46"/>
      <c r="G30" s="46"/>
      <c r="H30" s="49" t="str">
        <f>IFERROR(VLOOKUP(ROUND(AVERAGE(MATCH(D30,Base!$B$36:$B$40,0),MATCH(E30,Base!$C$36:$C$40,0),MATCH(F30,Base!$D$36:$D$40,0),MATCH(G30,Base!$E$36:$E$40,0)),0),PROB1,2,0),"")</f>
        <v/>
      </c>
      <c r="I30" s="100"/>
      <c r="J30" s="46"/>
      <c r="K30" s="46"/>
      <c r="L30" s="46"/>
      <c r="M30" s="49" t="str">
        <f>IFERROR(VLOOKUP(ROUND(AVERAGE(MATCH(I30,Base!$B$44:$B$48,0),MATCH(J30,Base!$C$44:$C$48,0),MATCH(K30,Base!$D$44:$D$48,0),MATCH(L30,Base!$E$44:$E$48,0)),0),IMPA1,2,0),"")</f>
        <v/>
      </c>
      <c r="N30" s="103" t="str">
        <f t="shared" si="0"/>
        <v/>
      </c>
    </row>
    <row r="31" spans="2:14" x14ac:dyDescent="0.25">
      <c r="B31" s="48"/>
      <c r="C31" s="97" t="str">
        <f>IF(LEN(B31)&gt;0,VLOOKUP(B31,Identificación!$C$3:$I$163,6,0),"")</f>
        <v/>
      </c>
      <c r="D31" s="100"/>
      <c r="E31" s="46"/>
      <c r="F31" s="46"/>
      <c r="G31" s="46"/>
      <c r="H31" s="49" t="str">
        <f>IFERROR(VLOOKUP(ROUND(AVERAGE(MATCH(D31,Base!$B$36:$B$40,0),MATCH(E31,Base!$C$36:$C$40,0),MATCH(F31,Base!$D$36:$D$40,0),MATCH(G31,Base!$E$36:$E$40,0)),0),PROB1,2,0),"")</f>
        <v/>
      </c>
      <c r="I31" s="100"/>
      <c r="J31" s="46"/>
      <c r="K31" s="46"/>
      <c r="L31" s="46"/>
      <c r="M31" s="49" t="str">
        <f>IFERROR(VLOOKUP(ROUND(AVERAGE(MATCH(I31,Base!$B$44:$B$48,0),MATCH(J31,Base!$C$44:$C$48,0),MATCH(K31,Base!$D$44:$D$48,0),MATCH(L31,Base!$E$44:$E$48,0)),0),IMPA1,2,0),"")</f>
        <v/>
      </c>
      <c r="N31" s="103" t="str">
        <f t="shared" si="0"/>
        <v/>
      </c>
    </row>
    <row r="32" spans="2:14" x14ac:dyDescent="0.25">
      <c r="B32" s="48"/>
      <c r="C32" s="97" t="str">
        <f>IF(LEN(B32)&gt;0,VLOOKUP(B32,Identificación!$C$3:$I$163,6,0),"")</f>
        <v/>
      </c>
      <c r="D32" s="100"/>
      <c r="E32" s="46"/>
      <c r="F32" s="46"/>
      <c r="G32" s="46"/>
      <c r="H32" s="49" t="str">
        <f>IFERROR(VLOOKUP(ROUND(AVERAGE(MATCH(D32,Base!$B$36:$B$40,0),MATCH(E32,Base!$C$36:$C$40,0),MATCH(F32,Base!$D$36:$D$40,0),MATCH(G32,Base!$E$36:$E$40,0)),0),PROB1,2,0),"")</f>
        <v/>
      </c>
      <c r="I32" s="100"/>
      <c r="J32" s="46"/>
      <c r="K32" s="46"/>
      <c r="L32" s="46"/>
      <c r="M32" s="49" t="str">
        <f>IFERROR(VLOOKUP(ROUND(AVERAGE(MATCH(I32,Base!$B$44:$B$48,0),MATCH(J32,Base!$C$44:$C$48,0),MATCH(K32,Base!$D$44:$D$48,0),MATCH(L32,Base!$E$44:$E$48,0)),0),IMPA1,2,0),"")</f>
        <v/>
      </c>
      <c r="N32" s="103" t="str">
        <f t="shared" si="0"/>
        <v/>
      </c>
    </row>
    <row r="33" spans="2:14" x14ac:dyDescent="0.25">
      <c r="B33" s="48"/>
      <c r="C33" s="97" t="str">
        <f>IF(LEN(B33)&gt;0,VLOOKUP(B33,Identificación!$C$3:$I$163,6,0),"")</f>
        <v/>
      </c>
      <c r="D33" s="100"/>
      <c r="E33" s="46"/>
      <c r="F33" s="46"/>
      <c r="G33" s="46"/>
      <c r="H33" s="49" t="str">
        <f>IFERROR(VLOOKUP(ROUND(AVERAGE(MATCH(D33,Base!$B$36:$B$40,0),MATCH(E33,Base!$C$36:$C$40,0),MATCH(F33,Base!$D$36:$D$40,0),MATCH(G33,Base!$E$36:$E$40,0)),0),PROB1,2,0),"")</f>
        <v/>
      </c>
      <c r="I33" s="100"/>
      <c r="J33" s="46"/>
      <c r="K33" s="46"/>
      <c r="L33" s="46"/>
      <c r="M33" s="49" t="str">
        <f>IFERROR(VLOOKUP(ROUND(AVERAGE(MATCH(I33,Base!$B$44:$B$48,0),MATCH(J33,Base!$C$44:$C$48,0),MATCH(K33,Base!$D$44:$D$48,0),MATCH(L33,Base!$E$44:$E$48,0)),0),IMPA1,2,0),"")</f>
        <v/>
      </c>
      <c r="N33" s="103" t="str">
        <f t="shared" si="0"/>
        <v/>
      </c>
    </row>
    <row r="34" spans="2:14" x14ac:dyDescent="0.25">
      <c r="B34" s="48"/>
      <c r="C34" s="97" t="str">
        <f>IF(LEN(B34)&gt;0,VLOOKUP(B34,Identificación!$C$3:$I$163,6,0),"")</f>
        <v/>
      </c>
      <c r="D34" s="100"/>
      <c r="E34" s="46"/>
      <c r="F34" s="46"/>
      <c r="G34" s="46"/>
      <c r="H34" s="49" t="str">
        <f>IFERROR(VLOOKUP(ROUND(AVERAGE(MATCH(D34,Base!$B$36:$B$40,0),MATCH(E34,Base!$C$36:$C$40,0),MATCH(F34,Base!$D$36:$D$40,0),MATCH(G34,Base!$E$36:$E$40,0)),0),PROB1,2,0),"")</f>
        <v/>
      </c>
      <c r="I34" s="100"/>
      <c r="J34" s="46"/>
      <c r="K34" s="46"/>
      <c r="L34" s="46"/>
      <c r="M34" s="49" t="str">
        <f>IFERROR(VLOOKUP(ROUND(AVERAGE(MATCH(I34,Base!$B$44:$B$48,0),MATCH(J34,Base!$C$44:$C$48,0),MATCH(K34,Base!$D$44:$D$48,0),MATCH(L34,Base!$E$44:$E$48,0)),0),IMPA1,2,0),"")</f>
        <v/>
      </c>
      <c r="N34" s="103" t="str">
        <f t="shared" si="0"/>
        <v/>
      </c>
    </row>
    <row r="35" spans="2:14" x14ac:dyDescent="0.25">
      <c r="B35" s="48"/>
      <c r="C35" s="97" t="str">
        <f>IF(LEN(B35)&gt;0,VLOOKUP(B35,Identificación!$C$3:$I$163,6,0),"")</f>
        <v/>
      </c>
      <c r="D35" s="100"/>
      <c r="E35" s="46"/>
      <c r="F35" s="46"/>
      <c r="G35" s="46"/>
      <c r="H35" s="49" t="str">
        <f>IFERROR(VLOOKUP(ROUND(AVERAGE(MATCH(D35,Base!$B$36:$B$40,0),MATCH(E35,Base!$C$36:$C$40,0),MATCH(F35,Base!$D$36:$D$40,0),MATCH(G35,Base!$E$36:$E$40,0)),0),PROB1,2,0),"")</f>
        <v/>
      </c>
      <c r="I35" s="100"/>
      <c r="J35" s="46"/>
      <c r="K35" s="46"/>
      <c r="L35" s="46"/>
      <c r="M35" s="49" t="str">
        <f>IFERROR(VLOOKUP(ROUND(AVERAGE(MATCH(I35,Base!$B$44:$B$48,0),MATCH(J35,Base!$C$44:$C$48,0),MATCH(K35,Base!$D$44:$D$48,0),MATCH(L35,Base!$E$44:$E$48,0)),0),IMPA1,2,0),"")</f>
        <v/>
      </c>
      <c r="N35" s="103" t="str">
        <f t="shared" si="0"/>
        <v/>
      </c>
    </row>
    <row r="36" spans="2:14" x14ac:dyDescent="0.25">
      <c r="B36" s="48"/>
      <c r="C36" s="97" t="str">
        <f>IF(LEN(B36)&gt;0,VLOOKUP(B36,Identificación!$C$3:$I$163,6,0),"")</f>
        <v/>
      </c>
      <c r="D36" s="100"/>
      <c r="E36" s="46"/>
      <c r="F36" s="46"/>
      <c r="G36" s="46"/>
      <c r="H36" s="49" t="str">
        <f>IFERROR(VLOOKUP(ROUND(AVERAGE(MATCH(D36,Base!$B$36:$B$40,0),MATCH(E36,Base!$C$36:$C$40,0),MATCH(F36,Base!$D$36:$D$40,0),MATCH(G36,Base!$E$36:$E$40,0)),0),PROB1,2,0),"")</f>
        <v/>
      </c>
      <c r="I36" s="100"/>
      <c r="J36" s="46"/>
      <c r="K36" s="46"/>
      <c r="L36" s="46"/>
      <c r="M36" s="49" t="str">
        <f>IFERROR(VLOOKUP(ROUND(AVERAGE(MATCH(I36,Base!$B$44:$B$48,0),MATCH(J36,Base!$C$44:$C$48,0),MATCH(K36,Base!$D$44:$D$48,0),MATCH(L36,Base!$E$44:$E$48,0)),0),IMPA1,2,0),"")</f>
        <v/>
      </c>
      <c r="N36" s="103" t="str">
        <f t="shared" si="0"/>
        <v/>
      </c>
    </row>
    <row r="37" spans="2:14" ht="16.5" thickBot="1" x14ac:dyDescent="0.3">
      <c r="B37" s="50"/>
      <c r="C37" s="98" t="str">
        <f>IF(LEN(B37)&gt;0,VLOOKUP(B37,Identificación!$C$3:$I$163,6,0),"")</f>
        <v/>
      </c>
      <c r="D37" s="101"/>
      <c r="E37" s="51"/>
      <c r="F37" s="51"/>
      <c r="G37" s="51"/>
      <c r="H37" s="53" t="str">
        <f>IFERROR(VLOOKUP(ROUND(AVERAGE(MATCH(D37,Base!$B$36:$B$40,0),MATCH(E37,Base!$C$36:$C$40,0),MATCH(F37,Base!$D$36:$D$40,0),MATCH(G37,Base!$E$36:$E$40,0)),0),PROB1,2,0),"")</f>
        <v/>
      </c>
      <c r="I37" s="101"/>
      <c r="J37" s="51"/>
      <c r="K37" s="51"/>
      <c r="L37" s="51"/>
      <c r="M37" s="53" t="str">
        <f>IFERROR(VLOOKUP(ROUND(AVERAGE(MATCH(I37,Base!$B$44:$B$48,0),MATCH(J37,Base!$C$44:$C$48,0),MATCH(K37,Base!$D$44:$D$48,0),MATCH(L37,Base!$E$44:$E$48,0)),0),IMPA1,2,0),"")</f>
        <v/>
      </c>
      <c r="N37" s="104" t="str">
        <f t="shared" si="0"/>
        <v/>
      </c>
    </row>
  </sheetData>
  <mergeCells count="7">
    <mergeCell ref="N2:N3"/>
    <mergeCell ref="B2:B3"/>
    <mergeCell ref="D2:G2"/>
    <mergeCell ref="H2:H3"/>
    <mergeCell ref="C2:C3"/>
    <mergeCell ref="I2:L2"/>
    <mergeCell ref="M2:M3"/>
  </mergeCell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D990980F-FA33-DD4E-B728-7DB9C28EE4F7}">
          <x14:formula1>
            <xm:f>Base!$B$36:$B$40</xm:f>
          </x14:formula1>
          <xm:sqref>D4:D37</xm:sqref>
        </x14:dataValidation>
        <x14:dataValidation type="list" allowBlank="1" showInputMessage="1" showErrorMessage="1" xr:uid="{56A09F8D-07F8-BA42-AB59-02777E75C3F1}">
          <x14:formula1>
            <xm:f>Base!$C$36:$C$40</xm:f>
          </x14:formula1>
          <xm:sqref>E4:E37</xm:sqref>
        </x14:dataValidation>
        <x14:dataValidation type="list" allowBlank="1" showInputMessage="1" showErrorMessage="1" xr:uid="{EFC9AB44-E77E-374F-9582-D701E4379811}">
          <x14:formula1>
            <xm:f>Base!$D$36:$D$40</xm:f>
          </x14:formula1>
          <xm:sqref>F4:F37</xm:sqref>
        </x14:dataValidation>
        <x14:dataValidation type="list" allowBlank="1" showInputMessage="1" showErrorMessage="1" xr:uid="{17DF9B30-0283-D846-ADEF-3B269D43F3AC}">
          <x14:formula1>
            <xm:f>Base!$E$36:$E$40</xm:f>
          </x14:formula1>
          <xm:sqref>G4:G37</xm:sqref>
        </x14:dataValidation>
        <x14:dataValidation type="list" allowBlank="1" showInputMessage="1" showErrorMessage="1" xr:uid="{5F16EAC1-EB76-6E4D-9F75-43004E0BF134}">
          <x14:formula1>
            <xm:f>Base!$B$44:$B$48</xm:f>
          </x14:formula1>
          <xm:sqref>I4:I37</xm:sqref>
        </x14:dataValidation>
        <x14:dataValidation type="list" allowBlank="1" showInputMessage="1" showErrorMessage="1" xr:uid="{BBB41CF0-98B4-5749-B9FE-C46A0D7441CB}">
          <x14:formula1>
            <xm:f>Base!$C$44:$C$48</xm:f>
          </x14:formula1>
          <xm:sqref>J4:J37</xm:sqref>
        </x14:dataValidation>
        <x14:dataValidation type="list" allowBlank="1" showInputMessage="1" showErrorMessage="1" xr:uid="{CFFEA77B-DE1B-4B47-A699-30889A51FA74}">
          <x14:formula1>
            <xm:f>Base!$E$44:$E$48</xm:f>
          </x14:formula1>
          <xm:sqref>L4:L37</xm:sqref>
        </x14:dataValidation>
        <x14:dataValidation type="list" allowBlank="1" showInputMessage="1" showErrorMessage="1" xr:uid="{49B557AB-FB9B-3E48-9AD4-DF8152480AA4}">
          <x14:formula1>
            <xm:f>Base!$D$44:$D$48</xm:f>
          </x14:formula1>
          <xm:sqref>K4:K37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4A94-B961-3043-B649-5A1FFA6D9658}">
  <dimension ref="B2:Q33"/>
  <sheetViews>
    <sheetView showGridLines="0" zoomScaleNormal="140" workbookViewId="0">
      <selection activeCell="P16" sqref="P15:P16"/>
    </sheetView>
  </sheetViews>
  <sheetFormatPr baseColWidth="10" defaultRowHeight="15.75" x14ac:dyDescent="0.25"/>
  <cols>
    <col min="1" max="1" width="5.375" customWidth="1"/>
    <col min="3" max="3" width="49.125" customWidth="1"/>
    <col min="4" max="4" width="14" customWidth="1"/>
    <col min="5" max="5" width="40.125" customWidth="1"/>
    <col min="6" max="6" width="21.625" customWidth="1"/>
    <col min="7" max="11" width="14.5" customWidth="1"/>
    <col min="15" max="15" width="38.5" customWidth="1"/>
    <col min="16" max="17" width="16.375" customWidth="1"/>
  </cols>
  <sheetData>
    <row r="2" spans="2:17" ht="16.5" thickBot="1" x14ac:dyDescent="0.3">
      <c r="C2" s="9"/>
      <c r="D2" s="9"/>
    </row>
    <row r="3" spans="2:17" ht="30.75" thickBot="1" x14ac:dyDescent="0.3">
      <c r="B3" s="66" t="s">
        <v>171</v>
      </c>
      <c r="C3" s="67" t="s">
        <v>23</v>
      </c>
      <c r="D3" s="68" t="s">
        <v>89</v>
      </c>
      <c r="E3" s="67" t="s">
        <v>120</v>
      </c>
      <c r="F3" s="67" t="s">
        <v>143</v>
      </c>
      <c r="G3" s="67" t="s">
        <v>24</v>
      </c>
      <c r="H3" s="67" t="s">
        <v>103</v>
      </c>
      <c r="I3" s="67" t="s">
        <v>104</v>
      </c>
      <c r="J3" s="67" t="s">
        <v>39</v>
      </c>
      <c r="K3" s="67" t="s">
        <v>105</v>
      </c>
      <c r="L3" s="67" t="s">
        <v>106</v>
      </c>
      <c r="M3" s="105" t="s">
        <v>140</v>
      </c>
      <c r="N3" s="115" t="s">
        <v>170</v>
      </c>
      <c r="O3" s="66" t="s">
        <v>204</v>
      </c>
      <c r="P3" s="67" t="s">
        <v>205</v>
      </c>
      <c r="Q3" s="69" t="s">
        <v>206</v>
      </c>
    </row>
    <row r="4" spans="2:17" x14ac:dyDescent="0.25">
      <c r="B4" s="54"/>
      <c r="C4" s="55" t="str">
        <f>IF(LEN(B4)&gt;0,VLOOKUP(B4,Identificación!$C$3:$I$163,7,0),"")</f>
        <v/>
      </c>
      <c r="D4" s="62" t="str">
        <f>IF(LEN(B4)&gt;0,VLOOKUP(B4,Valoración!B4:N103,13,0),"")</f>
        <v/>
      </c>
      <c r="E4" s="63"/>
      <c r="F4" s="63"/>
      <c r="G4" s="64"/>
      <c r="H4" s="64"/>
      <c r="I4" s="64"/>
      <c r="J4" s="64"/>
      <c r="K4" s="64"/>
      <c r="L4" s="62" t="str">
        <f t="shared" ref="L4:L33" si="0">IFERROR(VLOOKUP((SUM(VLOOKUP(G4,CTRL,2,0),VLOOKUP(H4,CTRL,2,0),VLOOKUP(I4,CTRL,2,0),VLOOKUP(J4,CTRL,2,0),VLOOKUP(K4,CTRL,2,0))*10),CONTRL2,2,1),"")</f>
        <v/>
      </c>
      <c r="M4" s="106"/>
      <c r="N4" s="116"/>
      <c r="O4" s="136"/>
      <c r="P4" s="137"/>
      <c r="Q4" s="138"/>
    </row>
    <row r="5" spans="2:17" x14ac:dyDescent="0.25">
      <c r="B5" s="48"/>
      <c r="C5" s="37" t="str">
        <f>IF(LEN(B5)&gt;0,VLOOKUP(B5,Identificación!$C$3:$I$163,6,0),"")</f>
        <v/>
      </c>
      <c r="D5" s="34" t="str">
        <f>IF(LEN(B5)&gt;0,VLOOKUP(B5,Valoración!B5:N104,13,0),"")</f>
        <v/>
      </c>
      <c r="E5" s="60"/>
      <c r="F5" s="60"/>
      <c r="G5" s="35"/>
      <c r="H5" s="35"/>
      <c r="I5" s="35"/>
      <c r="J5" s="35"/>
      <c r="K5" s="35"/>
      <c r="L5" s="34" t="str">
        <f t="shared" si="0"/>
        <v/>
      </c>
      <c r="M5" s="107"/>
      <c r="N5" s="117"/>
      <c r="O5" s="121"/>
      <c r="P5" s="122"/>
      <c r="Q5" s="120"/>
    </row>
    <row r="6" spans="2:17" x14ac:dyDescent="0.25">
      <c r="B6" s="48"/>
      <c r="C6" s="37" t="str">
        <f>IF(LEN(B6)&gt;0,VLOOKUP(B6,Identificación!$C$3:$I$163,6,0),"")</f>
        <v/>
      </c>
      <c r="D6" s="34" t="str">
        <f>IF(LEN(B6)&gt;0,VLOOKUP(B6,Valoración!B6:N105,13,0),"")</f>
        <v/>
      </c>
      <c r="E6" s="60"/>
      <c r="F6" s="60"/>
      <c r="G6" s="35"/>
      <c r="H6" s="35"/>
      <c r="I6" s="35"/>
      <c r="J6" s="35"/>
      <c r="K6" s="35"/>
      <c r="L6" s="34" t="str">
        <f t="shared" si="0"/>
        <v/>
      </c>
      <c r="M6" s="107"/>
      <c r="N6" s="117"/>
      <c r="O6" s="121"/>
      <c r="P6" s="122"/>
      <c r="Q6" s="120"/>
    </row>
    <row r="7" spans="2:17" x14ac:dyDescent="0.25">
      <c r="B7" s="48"/>
      <c r="C7" s="37" t="str">
        <f>IF(LEN(B7)&gt;0,VLOOKUP(B7,Identificación!$C$3:$I$163,6,0),"")</f>
        <v/>
      </c>
      <c r="D7" s="34" t="str">
        <f>IF(LEN(B7)&gt;0,VLOOKUP(B7,Valoración!B7:N106,13,0),"")</f>
        <v/>
      </c>
      <c r="E7" s="60"/>
      <c r="F7" s="60"/>
      <c r="G7" s="35"/>
      <c r="H7" s="35"/>
      <c r="I7" s="35"/>
      <c r="J7" s="35"/>
      <c r="K7" s="35"/>
      <c r="L7" s="34" t="str">
        <f t="shared" si="0"/>
        <v/>
      </c>
      <c r="M7" s="107"/>
      <c r="N7" s="117"/>
      <c r="O7" s="121"/>
      <c r="P7" s="122"/>
      <c r="Q7" s="120"/>
    </row>
    <row r="8" spans="2:17" x14ac:dyDescent="0.25">
      <c r="B8" s="48"/>
      <c r="C8" s="37" t="str">
        <f>IF(LEN(B8)&gt;0,VLOOKUP(B8,Identificación!$C$3:$I$163,6,0),"")</f>
        <v/>
      </c>
      <c r="D8" s="34" t="str">
        <f>IF(LEN(B8)&gt;0,VLOOKUP(B8,Valoración!B8:N107,13,0),"")</f>
        <v/>
      </c>
      <c r="E8" s="60"/>
      <c r="F8" s="60"/>
      <c r="G8" s="35"/>
      <c r="H8" s="35"/>
      <c r="I8" s="35"/>
      <c r="J8" s="35"/>
      <c r="K8" s="35"/>
      <c r="L8" s="34" t="str">
        <f t="shared" si="0"/>
        <v/>
      </c>
      <c r="M8" s="107"/>
      <c r="N8" s="117"/>
      <c r="O8" s="121"/>
      <c r="P8" s="122"/>
      <c r="Q8" s="120"/>
    </row>
    <row r="9" spans="2:17" x14ac:dyDescent="0.25">
      <c r="B9" s="48"/>
      <c r="C9" s="37" t="str">
        <f>IF(LEN(B9)&gt;0,VLOOKUP(B9,Identificación!$C$3:$I$163,6,0),"")</f>
        <v/>
      </c>
      <c r="D9" s="34" t="str">
        <f>IF(LEN(B9)&gt;0,VLOOKUP(B9,Valoración!B9:N108,13,0),"")</f>
        <v/>
      </c>
      <c r="E9" s="60"/>
      <c r="F9" s="60"/>
      <c r="G9" s="35"/>
      <c r="H9" s="35"/>
      <c r="I9" s="35"/>
      <c r="J9" s="35"/>
      <c r="K9" s="35"/>
      <c r="L9" s="34" t="str">
        <f t="shared" si="0"/>
        <v/>
      </c>
      <c r="M9" s="107"/>
      <c r="N9" s="117"/>
      <c r="O9" s="121"/>
      <c r="P9" s="122"/>
      <c r="Q9" s="120"/>
    </row>
    <row r="10" spans="2:17" x14ac:dyDescent="0.25">
      <c r="B10" s="48"/>
      <c r="C10" s="37" t="str">
        <f>IF(LEN(B10)&gt;0,VLOOKUP(B10,Identificación!$C$3:$I$163,6,0),"")</f>
        <v/>
      </c>
      <c r="D10" s="34" t="str">
        <f>IF(LEN(B10)&gt;0,VLOOKUP(B10,Valoración!B10:N109,13,0),"")</f>
        <v/>
      </c>
      <c r="E10" s="60"/>
      <c r="F10" s="60"/>
      <c r="G10" s="35"/>
      <c r="H10" s="35"/>
      <c r="I10" s="35"/>
      <c r="J10" s="35"/>
      <c r="K10" s="35"/>
      <c r="L10" s="34" t="str">
        <f t="shared" si="0"/>
        <v/>
      </c>
      <c r="M10" s="107"/>
      <c r="N10" s="117"/>
      <c r="O10" s="121"/>
      <c r="P10" s="122"/>
      <c r="Q10" s="120"/>
    </row>
    <row r="11" spans="2:17" x14ac:dyDescent="0.25">
      <c r="B11" s="48"/>
      <c r="C11" s="37" t="str">
        <f>IF(LEN(B11)&gt;0,VLOOKUP(B11,Identificación!$C$3:$I$163,6,0),"")</f>
        <v/>
      </c>
      <c r="D11" s="34" t="str">
        <f>IF(LEN(B11)&gt;0,VLOOKUP(B11,Valoración!B11:N110,13,0),"")</f>
        <v/>
      </c>
      <c r="E11" s="60"/>
      <c r="F11" s="60"/>
      <c r="G11" s="35"/>
      <c r="H11" s="35"/>
      <c r="I11" s="35"/>
      <c r="J11" s="35"/>
      <c r="K11" s="35"/>
      <c r="L11" s="34" t="str">
        <f t="shared" si="0"/>
        <v/>
      </c>
      <c r="M11" s="107"/>
      <c r="N11" s="117"/>
      <c r="O11" s="121"/>
      <c r="P11" s="122"/>
      <c r="Q11" s="120"/>
    </row>
    <row r="12" spans="2:17" x14ac:dyDescent="0.25">
      <c r="B12" s="48"/>
      <c r="C12" s="37" t="str">
        <f>IF(LEN(B12)&gt;0,VLOOKUP(B12,Identificación!$C$3:$I$163,6,0),"")</f>
        <v/>
      </c>
      <c r="D12" s="34" t="str">
        <f>IF(LEN(B12)&gt;0,VLOOKUP(B12,Valoración!B12:N111,13,0),"")</f>
        <v/>
      </c>
      <c r="E12" s="60"/>
      <c r="F12" s="60"/>
      <c r="G12" s="35"/>
      <c r="H12" s="35"/>
      <c r="I12" s="35"/>
      <c r="J12" s="35"/>
      <c r="K12" s="35"/>
      <c r="L12" s="34" t="str">
        <f t="shared" si="0"/>
        <v/>
      </c>
      <c r="M12" s="107"/>
      <c r="N12" s="117"/>
      <c r="O12" s="121"/>
      <c r="P12" s="122"/>
      <c r="Q12" s="120"/>
    </row>
    <row r="13" spans="2:17" x14ac:dyDescent="0.25">
      <c r="B13" s="48"/>
      <c r="C13" s="37" t="str">
        <f>IF(LEN(B13)&gt;0,VLOOKUP(B13,Identificación!$C$3:$I$163,6,0),"")</f>
        <v/>
      </c>
      <c r="D13" s="34" t="str">
        <f>IF(LEN(B13)&gt;0,VLOOKUP(B13,Valoración!B13:N112,13,0),"")</f>
        <v/>
      </c>
      <c r="E13" s="60"/>
      <c r="F13" s="60"/>
      <c r="G13" s="35"/>
      <c r="H13" s="35"/>
      <c r="I13" s="35"/>
      <c r="J13" s="35"/>
      <c r="K13" s="35"/>
      <c r="L13" s="34" t="str">
        <f t="shared" si="0"/>
        <v/>
      </c>
      <c r="M13" s="107"/>
      <c r="N13" s="117"/>
      <c r="O13" s="121"/>
      <c r="P13" s="122"/>
      <c r="Q13" s="120"/>
    </row>
    <row r="14" spans="2:17" x14ac:dyDescent="0.25">
      <c r="B14" s="48"/>
      <c r="C14" s="37" t="str">
        <f>IF(LEN(B14)&gt;0,VLOOKUP(B14,Identificación!$C$3:$I$163,6,0),"")</f>
        <v/>
      </c>
      <c r="D14" s="34" t="str">
        <f>IF(LEN(B14)&gt;0,VLOOKUP(B14,Valoración!B14:N113,13,0),"")</f>
        <v/>
      </c>
      <c r="E14" s="60"/>
      <c r="F14" s="60"/>
      <c r="G14" s="35"/>
      <c r="H14" s="35"/>
      <c r="I14" s="35"/>
      <c r="J14" s="35"/>
      <c r="K14" s="35"/>
      <c r="L14" s="34" t="str">
        <f t="shared" si="0"/>
        <v/>
      </c>
      <c r="M14" s="107"/>
      <c r="N14" s="117"/>
      <c r="O14" s="121"/>
      <c r="P14" s="122"/>
      <c r="Q14" s="120"/>
    </row>
    <row r="15" spans="2:17" x14ac:dyDescent="0.25">
      <c r="B15" s="48"/>
      <c r="C15" s="37" t="str">
        <f>IF(LEN(B15)&gt;0,VLOOKUP(B15,Identificación!$C$3:$I$163,6,0),"")</f>
        <v/>
      </c>
      <c r="D15" s="34" t="str">
        <f>IF(LEN(B15)&gt;0,VLOOKUP(B15,Valoración!B15:N114,13,0),"")</f>
        <v/>
      </c>
      <c r="E15" s="60"/>
      <c r="F15" s="60"/>
      <c r="G15" s="35"/>
      <c r="H15" s="35"/>
      <c r="I15" s="35"/>
      <c r="J15" s="35"/>
      <c r="K15" s="35"/>
      <c r="L15" s="34" t="str">
        <f t="shared" si="0"/>
        <v/>
      </c>
      <c r="M15" s="107"/>
      <c r="N15" s="117"/>
      <c r="O15" s="121"/>
      <c r="P15" s="122"/>
      <c r="Q15" s="120"/>
    </row>
    <row r="16" spans="2:17" x14ac:dyDescent="0.25">
      <c r="B16" s="48"/>
      <c r="C16" s="37" t="str">
        <f>IF(LEN(B16)&gt;0,VLOOKUP(B16,Identificación!$C$3:$I$163,6,0),"")</f>
        <v/>
      </c>
      <c r="D16" s="34" t="str">
        <f>IF(LEN(B16)&gt;0,VLOOKUP(B16,Valoración!B16:N115,13,0),"")</f>
        <v/>
      </c>
      <c r="E16" s="60"/>
      <c r="F16" s="60"/>
      <c r="G16" s="35"/>
      <c r="H16" s="35"/>
      <c r="I16" s="35"/>
      <c r="J16" s="35"/>
      <c r="K16" s="35"/>
      <c r="L16" s="34" t="str">
        <f t="shared" si="0"/>
        <v/>
      </c>
      <c r="M16" s="107"/>
      <c r="N16" s="117"/>
      <c r="O16" s="121"/>
      <c r="P16" s="122"/>
      <c r="Q16" s="120"/>
    </row>
    <row r="17" spans="2:17" x14ac:dyDescent="0.25">
      <c r="B17" s="48"/>
      <c r="C17" s="37" t="str">
        <f>IF(LEN(B17)&gt;0,VLOOKUP(B17,Identificación!$C$3:$I$163,6,0),"")</f>
        <v/>
      </c>
      <c r="D17" s="34" t="str">
        <f>IF(LEN(B17)&gt;0,VLOOKUP(B17,Valoración!B17:N116,13,0),"")</f>
        <v/>
      </c>
      <c r="E17" s="60"/>
      <c r="F17" s="60"/>
      <c r="G17" s="35"/>
      <c r="H17" s="35"/>
      <c r="I17" s="35"/>
      <c r="J17" s="35"/>
      <c r="K17" s="35"/>
      <c r="L17" s="34" t="str">
        <f t="shared" si="0"/>
        <v/>
      </c>
      <c r="M17" s="107"/>
      <c r="N17" s="117"/>
      <c r="O17" s="121"/>
      <c r="P17" s="122"/>
      <c r="Q17" s="120"/>
    </row>
    <row r="18" spans="2:17" x14ac:dyDescent="0.25">
      <c r="B18" s="48"/>
      <c r="C18" s="37" t="str">
        <f>IF(LEN(B18)&gt;0,VLOOKUP(B18,Identificación!$C$3:$I$163,6,0),"")</f>
        <v/>
      </c>
      <c r="D18" s="34" t="str">
        <f>IF(LEN(B18)&gt;0,VLOOKUP(B18,Valoración!B18:N117,13,0),"")</f>
        <v/>
      </c>
      <c r="E18" s="60"/>
      <c r="F18" s="60"/>
      <c r="G18" s="35"/>
      <c r="H18" s="35"/>
      <c r="I18" s="35"/>
      <c r="J18" s="35"/>
      <c r="K18" s="35"/>
      <c r="L18" s="34" t="str">
        <f t="shared" si="0"/>
        <v/>
      </c>
      <c r="M18" s="107"/>
      <c r="N18" s="117"/>
      <c r="O18" s="121"/>
      <c r="P18" s="122"/>
      <c r="Q18" s="120"/>
    </row>
    <row r="19" spans="2:17" x14ac:dyDescent="0.25">
      <c r="B19" s="48"/>
      <c r="C19" s="37" t="str">
        <f>IF(LEN(B19)&gt;0,VLOOKUP(B19,Identificación!$C$3:$I$163,6,0),"")</f>
        <v/>
      </c>
      <c r="D19" s="34" t="str">
        <f>IF(LEN(B19)&gt;0,VLOOKUP(B19,Valoración!B19:N118,13,0),"")</f>
        <v/>
      </c>
      <c r="E19" s="60"/>
      <c r="F19" s="60"/>
      <c r="G19" s="35"/>
      <c r="H19" s="35"/>
      <c r="I19" s="35"/>
      <c r="J19" s="35"/>
      <c r="K19" s="35"/>
      <c r="L19" s="34" t="str">
        <f t="shared" si="0"/>
        <v/>
      </c>
      <c r="M19" s="107"/>
      <c r="N19" s="117"/>
      <c r="O19" s="121"/>
      <c r="P19" s="122"/>
      <c r="Q19" s="120"/>
    </row>
    <row r="20" spans="2:17" x14ac:dyDescent="0.25">
      <c r="B20" s="48"/>
      <c r="C20" s="37" t="str">
        <f>IF(LEN(B20)&gt;0,VLOOKUP(B20,Identificación!$C$3:$I$163,6,0),"")</f>
        <v/>
      </c>
      <c r="D20" s="34" t="str">
        <f>IF(LEN(B20)&gt;0,VLOOKUP(B20,Valoración!B20:N119,13,0),"")</f>
        <v/>
      </c>
      <c r="E20" s="60"/>
      <c r="F20" s="60"/>
      <c r="G20" s="35"/>
      <c r="H20" s="35"/>
      <c r="I20" s="35"/>
      <c r="J20" s="35"/>
      <c r="K20" s="35"/>
      <c r="L20" s="34" t="str">
        <f t="shared" si="0"/>
        <v/>
      </c>
      <c r="M20" s="107"/>
      <c r="N20" s="117"/>
      <c r="O20" s="121"/>
      <c r="P20" s="122"/>
      <c r="Q20" s="120"/>
    </row>
    <row r="21" spans="2:17" x14ac:dyDescent="0.25">
      <c r="B21" s="48"/>
      <c r="C21" s="37" t="str">
        <f>IF(LEN(B21)&gt;0,VLOOKUP(B21,Identificación!$C$3:$I$163,6,0),"")</f>
        <v/>
      </c>
      <c r="D21" s="34" t="str">
        <f>IF(LEN(B21)&gt;0,VLOOKUP(B21,Valoración!B21:N120,13,0),"")</f>
        <v/>
      </c>
      <c r="E21" s="60"/>
      <c r="F21" s="60"/>
      <c r="G21" s="35"/>
      <c r="H21" s="35"/>
      <c r="I21" s="35"/>
      <c r="J21" s="35"/>
      <c r="K21" s="35"/>
      <c r="L21" s="34" t="str">
        <f t="shared" si="0"/>
        <v/>
      </c>
      <c r="M21" s="107"/>
      <c r="N21" s="117"/>
      <c r="O21" s="121"/>
      <c r="P21" s="122"/>
      <c r="Q21" s="120"/>
    </row>
    <row r="22" spans="2:17" x14ac:dyDescent="0.25">
      <c r="B22" s="48"/>
      <c r="C22" s="37" t="str">
        <f>IF(LEN(B22)&gt;0,VLOOKUP(B22,Identificación!$C$3:$I$163,6,0),"")</f>
        <v/>
      </c>
      <c r="D22" s="34" t="str">
        <f>IF(LEN(B22)&gt;0,VLOOKUP(B22,Valoración!B22:N121,13,0),"")</f>
        <v/>
      </c>
      <c r="E22" s="60"/>
      <c r="F22" s="60"/>
      <c r="G22" s="35"/>
      <c r="H22" s="35"/>
      <c r="I22" s="35"/>
      <c r="J22" s="35"/>
      <c r="K22" s="35"/>
      <c r="L22" s="34" t="str">
        <f t="shared" si="0"/>
        <v/>
      </c>
      <c r="M22" s="107"/>
      <c r="N22" s="117"/>
      <c r="O22" s="121"/>
      <c r="P22" s="122"/>
      <c r="Q22" s="120"/>
    </row>
    <row r="23" spans="2:17" x14ac:dyDescent="0.25">
      <c r="B23" s="48"/>
      <c r="C23" s="37" t="str">
        <f>IF(LEN(B23)&gt;0,VLOOKUP(B23,Identificación!$C$3:$I$163,6,0),"")</f>
        <v/>
      </c>
      <c r="D23" s="34" t="str">
        <f>IF(LEN(B23)&gt;0,VLOOKUP(B23,Valoración!B23:N122,13,0),"")</f>
        <v/>
      </c>
      <c r="E23" s="60"/>
      <c r="F23" s="60"/>
      <c r="G23" s="35"/>
      <c r="H23" s="35"/>
      <c r="I23" s="35"/>
      <c r="J23" s="35"/>
      <c r="K23" s="35"/>
      <c r="L23" s="34" t="str">
        <f t="shared" si="0"/>
        <v/>
      </c>
      <c r="M23" s="107"/>
      <c r="N23" s="117"/>
      <c r="O23" s="121"/>
      <c r="P23" s="122"/>
      <c r="Q23" s="120"/>
    </row>
    <row r="24" spans="2:17" x14ac:dyDescent="0.25">
      <c r="B24" s="48"/>
      <c r="C24" s="37" t="str">
        <f>IF(LEN(B24)&gt;0,VLOOKUP(B24,Identificación!$C$3:$I$163,6,0),"")</f>
        <v/>
      </c>
      <c r="D24" s="34" t="str">
        <f>IF(LEN(B24)&gt;0,VLOOKUP(B24,Valoración!B24:N123,13,0),"")</f>
        <v/>
      </c>
      <c r="E24" s="60"/>
      <c r="F24" s="60"/>
      <c r="G24" s="35"/>
      <c r="H24" s="35"/>
      <c r="I24" s="35"/>
      <c r="J24" s="35"/>
      <c r="K24" s="35"/>
      <c r="L24" s="34" t="str">
        <f t="shared" si="0"/>
        <v/>
      </c>
      <c r="M24" s="107"/>
      <c r="N24" s="117"/>
      <c r="O24" s="121"/>
      <c r="P24" s="122"/>
      <c r="Q24" s="120"/>
    </row>
    <row r="25" spans="2:17" x14ac:dyDescent="0.25">
      <c r="B25" s="48"/>
      <c r="C25" s="37" t="str">
        <f>IF(LEN(B25)&gt;0,VLOOKUP(B25,Identificación!$C$3:$I$163,6,0),"")</f>
        <v/>
      </c>
      <c r="D25" s="34" t="str">
        <f>IF(LEN(B25)&gt;0,VLOOKUP(B25,Valoración!B25:N124,13,0),"")</f>
        <v/>
      </c>
      <c r="E25" s="60"/>
      <c r="F25" s="60"/>
      <c r="G25" s="35"/>
      <c r="H25" s="35"/>
      <c r="I25" s="35"/>
      <c r="J25" s="35"/>
      <c r="K25" s="35"/>
      <c r="L25" s="34" t="str">
        <f t="shared" si="0"/>
        <v/>
      </c>
      <c r="M25" s="107"/>
      <c r="N25" s="117"/>
      <c r="O25" s="121"/>
      <c r="P25" s="122"/>
      <c r="Q25" s="120"/>
    </row>
    <row r="26" spans="2:17" x14ac:dyDescent="0.25">
      <c r="B26" s="48"/>
      <c r="C26" s="37" t="str">
        <f>IF(LEN(B26)&gt;0,VLOOKUP(B26,Identificación!$C$3:$I$163,6,0),"")</f>
        <v/>
      </c>
      <c r="D26" s="34" t="str">
        <f>IF(LEN(B26)&gt;0,VLOOKUP(B26,Valoración!B26:N125,13,0),"")</f>
        <v/>
      </c>
      <c r="E26" s="60"/>
      <c r="F26" s="60"/>
      <c r="G26" s="35"/>
      <c r="H26" s="35"/>
      <c r="I26" s="35"/>
      <c r="J26" s="35"/>
      <c r="K26" s="35"/>
      <c r="L26" s="34" t="str">
        <f t="shared" si="0"/>
        <v/>
      </c>
      <c r="M26" s="107"/>
      <c r="N26" s="117"/>
      <c r="O26" s="121"/>
      <c r="P26" s="122"/>
      <c r="Q26" s="120"/>
    </row>
    <row r="27" spans="2:17" x14ac:dyDescent="0.25">
      <c r="B27" s="48"/>
      <c r="C27" s="37" t="str">
        <f>IF(LEN(B27)&gt;0,VLOOKUP(B27,Identificación!$C$3:$I$163,6,0),"")</f>
        <v/>
      </c>
      <c r="D27" s="34" t="str">
        <f>IF(LEN(B27)&gt;0,VLOOKUP(B27,Valoración!B27:N126,13,0),"")</f>
        <v/>
      </c>
      <c r="E27" s="60"/>
      <c r="F27" s="60"/>
      <c r="G27" s="35"/>
      <c r="H27" s="35"/>
      <c r="I27" s="35"/>
      <c r="J27" s="35"/>
      <c r="K27" s="35"/>
      <c r="L27" s="34" t="str">
        <f t="shared" si="0"/>
        <v/>
      </c>
      <c r="M27" s="107"/>
      <c r="N27" s="117"/>
      <c r="O27" s="121"/>
      <c r="P27" s="122"/>
      <c r="Q27" s="120"/>
    </row>
    <row r="28" spans="2:17" x14ac:dyDescent="0.25">
      <c r="B28" s="48"/>
      <c r="C28" s="37" t="str">
        <f>IF(LEN(B28)&gt;0,VLOOKUP(B28,Identificación!$C$3:$I$163,6,0),"")</f>
        <v/>
      </c>
      <c r="D28" s="34" t="str">
        <f>IF(LEN(B28)&gt;0,VLOOKUP(B28,Valoración!B28:N127,13,0),"")</f>
        <v/>
      </c>
      <c r="E28" s="60"/>
      <c r="F28" s="60"/>
      <c r="G28" s="35"/>
      <c r="H28" s="35"/>
      <c r="I28" s="35"/>
      <c r="J28" s="35"/>
      <c r="K28" s="35"/>
      <c r="L28" s="34" t="str">
        <f t="shared" si="0"/>
        <v/>
      </c>
      <c r="M28" s="107"/>
      <c r="N28" s="117"/>
      <c r="O28" s="121"/>
      <c r="P28" s="122"/>
      <c r="Q28" s="120"/>
    </row>
    <row r="29" spans="2:17" x14ac:dyDescent="0.25">
      <c r="B29" s="48"/>
      <c r="C29" s="37" t="str">
        <f>IF(LEN(B29)&gt;0,VLOOKUP(B29,Identificación!$C$3:$I$163,6,0),"")</f>
        <v/>
      </c>
      <c r="D29" s="34" t="str">
        <f>IF(LEN(B29)&gt;0,VLOOKUP(B29,Valoración!B29:N128,13,0),"")</f>
        <v/>
      </c>
      <c r="E29" s="60"/>
      <c r="F29" s="60"/>
      <c r="G29" s="35"/>
      <c r="H29" s="35"/>
      <c r="I29" s="35"/>
      <c r="J29" s="35"/>
      <c r="K29" s="35"/>
      <c r="L29" s="34" t="str">
        <f t="shared" si="0"/>
        <v/>
      </c>
      <c r="M29" s="107"/>
      <c r="N29" s="117"/>
      <c r="O29" s="121"/>
      <c r="P29" s="122"/>
      <c r="Q29" s="120"/>
    </row>
    <row r="30" spans="2:17" x14ac:dyDescent="0.25">
      <c r="B30" s="48"/>
      <c r="C30" s="37" t="str">
        <f>IF(LEN(B30)&gt;0,VLOOKUP(B30,Identificación!$C$3:$I$163,6,0),"")</f>
        <v/>
      </c>
      <c r="D30" s="34" t="str">
        <f>IF(LEN(B30)&gt;0,VLOOKUP(B30,Valoración!B30:N129,13,0),"")</f>
        <v/>
      </c>
      <c r="E30" s="60"/>
      <c r="F30" s="60"/>
      <c r="G30" s="35"/>
      <c r="H30" s="35"/>
      <c r="I30" s="35"/>
      <c r="J30" s="35"/>
      <c r="K30" s="35"/>
      <c r="L30" s="34" t="str">
        <f t="shared" si="0"/>
        <v/>
      </c>
      <c r="M30" s="107"/>
      <c r="N30" s="117"/>
      <c r="O30" s="121"/>
      <c r="P30" s="122"/>
      <c r="Q30" s="120"/>
    </row>
    <row r="31" spans="2:17" x14ac:dyDescent="0.25">
      <c r="B31" s="48"/>
      <c r="C31" s="37" t="str">
        <f>IF(LEN(B31)&gt;0,VLOOKUP(B31,Identificación!$C$3:$I$163,6,0),"")</f>
        <v/>
      </c>
      <c r="D31" s="34" t="str">
        <f>IF(LEN(B31)&gt;0,VLOOKUP(B31,Valoración!B31:N130,13,0),"")</f>
        <v/>
      </c>
      <c r="E31" s="60"/>
      <c r="F31" s="60"/>
      <c r="G31" s="35"/>
      <c r="H31" s="35"/>
      <c r="I31" s="35"/>
      <c r="J31" s="35"/>
      <c r="K31" s="35"/>
      <c r="L31" s="34" t="str">
        <f t="shared" si="0"/>
        <v/>
      </c>
      <c r="M31" s="107"/>
      <c r="N31" s="117"/>
      <c r="O31" s="121"/>
      <c r="P31" s="122"/>
      <c r="Q31" s="120"/>
    </row>
    <row r="32" spans="2:17" x14ac:dyDescent="0.25">
      <c r="B32" s="48"/>
      <c r="C32" s="37" t="str">
        <f>IF(LEN(B32)&gt;0,VLOOKUP(B32,Identificación!$C$3:$I$163,6,0),"")</f>
        <v/>
      </c>
      <c r="D32" s="34" t="str">
        <f>IF(LEN(B32)&gt;0,VLOOKUP(B32,Valoración!B32:N131,13,0),"")</f>
        <v/>
      </c>
      <c r="E32" s="60"/>
      <c r="F32" s="60"/>
      <c r="G32" s="35"/>
      <c r="H32" s="35"/>
      <c r="I32" s="35"/>
      <c r="J32" s="35"/>
      <c r="K32" s="35"/>
      <c r="L32" s="34" t="str">
        <f t="shared" si="0"/>
        <v/>
      </c>
      <c r="M32" s="107"/>
      <c r="N32" s="117"/>
      <c r="O32" s="121"/>
      <c r="P32" s="122"/>
      <c r="Q32" s="120"/>
    </row>
    <row r="33" spans="2:17" ht="16.5" thickBot="1" x14ac:dyDescent="0.3">
      <c r="B33" s="50"/>
      <c r="C33" s="44" t="str">
        <f>IF(LEN(B33)&gt;0,VLOOKUP(B33,Identificación!$C$3:$I$163,6,0),"")</f>
        <v/>
      </c>
      <c r="D33" s="41" t="str">
        <f>IF(LEN(B33)&gt;0,VLOOKUP(B33,Valoración!B33:N132,13,0),"")</f>
        <v/>
      </c>
      <c r="E33" s="61"/>
      <c r="F33" s="61"/>
      <c r="G33" s="42"/>
      <c r="H33" s="42"/>
      <c r="I33" s="42"/>
      <c r="J33" s="42"/>
      <c r="K33" s="42"/>
      <c r="L33" s="41" t="str">
        <f t="shared" si="0"/>
        <v/>
      </c>
      <c r="M33" s="108"/>
      <c r="N33" s="118"/>
      <c r="O33" s="123"/>
      <c r="P33" s="124"/>
      <c r="Q33" s="139"/>
    </row>
  </sheetData>
  <dataValidations count="1">
    <dataValidation type="list" allowBlank="1" showInputMessage="1" showErrorMessage="1" sqref="Q4:Q33" xr:uid="{51C6D959-0DE3-244A-81C8-9960C4E8FFA4}">
      <formula1>"Acorde,Requiere ajustes"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EFAC1985-BE40-F449-99B6-1B6EC9304FF6}">
          <x14:formula1>
            <xm:f>Base!$E$86:$E$88</xm:f>
          </x14:formula1>
          <xm:sqref>G4:G33</xm:sqref>
        </x14:dataValidation>
        <x14:dataValidation type="list" allowBlank="1" showInputMessage="1" showErrorMessage="1" xr:uid="{8D561558-0745-D146-BCE0-179E5D19C8FD}">
          <x14:formula1>
            <xm:f>Base!$E$91:$E$92</xm:f>
          </x14:formula1>
          <xm:sqref>I4:I33</xm:sqref>
        </x14:dataValidation>
        <x14:dataValidation type="list" allowBlank="1" showInputMessage="1" showErrorMessage="1" xr:uid="{9E9B559F-182C-CC46-B59A-B9131507646C}">
          <x14:formula1>
            <xm:f>Base!$E$89:$E$90</xm:f>
          </x14:formula1>
          <xm:sqref>H4:H33</xm:sqref>
        </x14:dataValidation>
        <x14:dataValidation type="list" allowBlank="1" showInputMessage="1" showErrorMessage="1" xr:uid="{A0BDF54C-11A4-0647-A2A6-885B6727B261}">
          <x14:formula1>
            <xm:f>Base!$E$93:$E$95</xm:f>
          </x14:formula1>
          <xm:sqref>J4:J33</xm:sqref>
        </x14:dataValidation>
        <x14:dataValidation type="list" allowBlank="1" showInputMessage="1" showErrorMessage="1" xr:uid="{3F932D1C-D0B3-DC47-9421-8A7C895CDE00}">
          <x14:formula1>
            <xm:f>Base!$E$96:$E$97</xm:f>
          </x14:formula1>
          <xm:sqref>K4:K33</xm:sqref>
        </x14:dataValidation>
        <x14:dataValidation type="list" allowBlank="1" showInputMessage="1" showErrorMessage="1" xr:uid="{2644595B-2431-3842-B8EA-8B95AFD65E11}">
          <x14:formula1>
            <xm:f>Base!$B$113:$B$115</xm:f>
          </x14:formula1>
          <xm:sqref>M4:M33</xm:sqref>
        </x14:dataValidation>
        <x14:dataValidation type="list" allowBlank="1" showInputMessage="1" showErrorMessage="1" xr:uid="{0E3200EF-B5D8-9748-ABAB-9D0C3DDED640}">
          <x14:formula1>
            <xm:f>Base!$I$59:$I$62</xm:f>
          </x14:formula1>
          <xm:sqref>N4:N33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2EFEB-7FAE-214C-80E7-92A6481551C5}">
  <dimension ref="B1:V32"/>
  <sheetViews>
    <sheetView showGridLines="0" workbookViewId="0">
      <selection activeCell="B2" sqref="B2:V3"/>
    </sheetView>
  </sheetViews>
  <sheetFormatPr baseColWidth="10" defaultRowHeight="15.75" x14ac:dyDescent="0.25"/>
  <cols>
    <col min="1" max="1" width="5.125" customWidth="1"/>
    <col min="3" max="3" width="45.625" customWidth="1"/>
    <col min="4" max="4" width="15.625" customWidth="1"/>
    <col min="5" max="5" width="17.5" customWidth="1"/>
    <col min="6" max="6" width="51.625" customWidth="1"/>
    <col min="7" max="7" width="36.125" customWidth="1"/>
    <col min="8" max="9" width="14.5" customWidth="1"/>
    <col min="10" max="10" width="22.125" customWidth="1"/>
    <col min="11" max="11" width="32.5" customWidth="1"/>
    <col min="12" max="12" width="13.375" customWidth="1"/>
    <col min="14" max="14" width="32.5" customWidth="1"/>
    <col min="15" max="15" width="13.375" customWidth="1"/>
    <col min="17" max="17" width="32.5" customWidth="1"/>
    <col min="18" max="18" width="13.375" customWidth="1"/>
    <col min="20" max="20" width="32.5" customWidth="1"/>
    <col min="21" max="21" width="13.375" customWidth="1"/>
  </cols>
  <sheetData>
    <row r="1" spans="2:22" ht="16.5" thickBot="1" x14ac:dyDescent="0.3"/>
    <row r="2" spans="2:22" x14ac:dyDescent="0.25">
      <c r="B2" s="194" t="s">
        <v>171</v>
      </c>
      <c r="C2" s="208" t="s">
        <v>23</v>
      </c>
      <c r="D2" s="212" t="s">
        <v>91</v>
      </c>
      <c r="E2" s="212" t="s">
        <v>92</v>
      </c>
      <c r="F2" s="206" t="s">
        <v>182</v>
      </c>
      <c r="G2" s="206" t="s">
        <v>94</v>
      </c>
      <c r="H2" s="206" t="s">
        <v>95</v>
      </c>
      <c r="I2" s="206" t="s">
        <v>96</v>
      </c>
      <c r="J2" s="210" t="s">
        <v>197</v>
      </c>
      <c r="K2" s="202" t="s">
        <v>97</v>
      </c>
      <c r="L2" s="203"/>
      <c r="M2" s="204"/>
      <c r="N2" s="205" t="s">
        <v>100</v>
      </c>
      <c r="O2" s="203"/>
      <c r="P2" s="204"/>
      <c r="Q2" s="205" t="s">
        <v>101</v>
      </c>
      <c r="R2" s="203"/>
      <c r="S2" s="204"/>
      <c r="T2" s="202" t="s">
        <v>102</v>
      </c>
      <c r="U2" s="203"/>
      <c r="V2" s="204"/>
    </row>
    <row r="3" spans="2:22" ht="16.5" thickBot="1" x14ac:dyDescent="0.3">
      <c r="B3" s="195"/>
      <c r="C3" s="209"/>
      <c r="D3" s="213"/>
      <c r="E3" s="213"/>
      <c r="F3" s="207"/>
      <c r="G3" s="207"/>
      <c r="H3" s="207"/>
      <c r="I3" s="207"/>
      <c r="J3" s="211"/>
      <c r="K3" s="80" t="s">
        <v>99</v>
      </c>
      <c r="L3" s="78" t="s">
        <v>181</v>
      </c>
      <c r="M3" s="79" t="s">
        <v>98</v>
      </c>
      <c r="N3" s="81" t="s">
        <v>99</v>
      </c>
      <c r="O3" s="78" t="s">
        <v>181</v>
      </c>
      <c r="P3" s="79" t="s">
        <v>98</v>
      </c>
      <c r="Q3" s="81" t="s">
        <v>99</v>
      </c>
      <c r="R3" s="78" t="s">
        <v>181</v>
      </c>
      <c r="S3" s="79" t="s">
        <v>98</v>
      </c>
      <c r="T3" s="80" t="s">
        <v>99</v>
      </c>
      <c r="U3" s="78" t="s">
        <v>181</v>
      </c>
      <c r="V3" s="79" t="s">
        <v>98</v>
      </c>
    </row>
    <row r="4" spans="2:22" x14ac:dyDescent="0.25">
      <c r="B4" s="85"/>
      <c r="C4" s="86" t="str">
        <f>IF(LEN(B4)&gt;0,VLOOKUP(B4,Identificación!$C$3:$I$163,7,0),"")</f>
        <v/>
      </c>
      <c r="D4" s="87" t="str">
        <f>IF(LEN(B4)&gt;0,VLOOKUP(B4,Controles!$B$4:$N$33,13,0),"")</f>
        <v/>
      </c>
      <c r="E4" s="88"/>
      <c r="F4" s="89"/>
      <c r="G4" s="89"/>
      <c r="H4" s="90"/>
      <c r="I4" s="90"/>
      <c r="J4" s="91"/>
      <c r="K4" s="125"/>
      <c r="L4" s="126"/>
      <c r="M4" s="127"/>
      <c r="N4" s="119"/>
      <c r="O4" s="126"/>
      <c r="P4" s="127"/>
      <c r="Q4" s="119"/>
      <c r="R4" s="126"/>
      <c r="S4" s="127"/>
      <c r="T4" s="125"/>
      <c r="U4" s="126"/>
      <c r="V4" s="127"/>
    </row>
    <row r="5" spans="2:22" x14ac:dyDescent="0.25">
      <c r="B5" s="73"/>
      <c r="C5" s="71" t="str">
        <f>IF(LEN(B5)&gt;0,VLOOKUP(B5,Identificación!$C$3:$I$163,6,0),"")</f>
        <v/>
      </c>
      <c r="D5" s="47" t="str">
        <f>IF(LEN(B5)&gt;0,VLOOKUP(B5,Controles!$B$4:$N$33,13,0),"")</f>
        <v/>
      </c>
      <c r="E5" s="70"/>
      <c r="F5" s="46"/>
      <c r="G5" s="46"/>
      <c r="H5" s="72"/>
      <c r="I5" s="72"/>
      <c r="J5" s="92"/>
      <c r="K5" s="128"/>
      <c r="L5" s="129"/>
      <c r="M5" s="130"/>
      <c r="N5" s="131"/>
      <c r="O5" s="129"/>
      <c r="P5" s="130"/>
      <c r="Q5" s="131"/>
      <c r="R5" s="129"/>
      <c r="S5" s="130"/>
      <c r="T5" s="128"/>
      <c r="U5" s="129"/>
      <c r="V5" s="130"/>
    </row>
    <row r="6" spans="2:22" x14ac:dyDescent="0.25">
      <c r="B6" s="73"/>
      <c r="C6" s="71" t="str">
        <f>IF(LEN(B6)&gt;0,VLOOKUP(B6,Identificación!$C$3:$I$163,6,0),"")</f>
        <v/>
      </c>
      <c r="D6" s="47" t="str">
        <f>IF(LEN(B6)&gt;0,VLOOKUP(B6,Controles!$B$4:$N$33,13,0),"")</f>
        <v/>
      </c>
      <c r="E6" s="70"/>
      <c r="F6" s="46"/>
      <c r="G6" s="46"/>
      <c r="H6" s="72"/>
      <c r="I6" s="72"/>
      <c r="J6" s="92"/>
      <c r="K6" s="128"/>
      <c r="L6" s="129"/>
      <c r="M6" s="130"/>
      <c r="N6" s="131"/>
      <c r="O6" s="129"/>
      <c r="P6" s="130"/>
      <c r="Q6" s="131"/>
      <c r="R6" s="129"/>
      <c r="S6" s="130"/>
      <c r="T6" s="128"/>
      <c r="U6" s="129"/>
      <c r="V6" s="130"/>
    </row>
    <row r="7" spans="2:22" x14ac:dyDescent="0.25">
      <c r="B7" s="73"/>
      <c r="C7" s="71" t="str">
        <f>IF(LEN(B7)&gt;0,VLOOKUP(B7,Identificación!$C$3:$I$163,6,0),"")</f>
        <v/>
      </c>
      <c r="D7" s="47" t="str">
        <f>IF(LEN(B7)&gt;0,VLOOKUP(B7,Controles!$B$4:$N$33,13,0),"")</f>
        <v/>
      </c>
      <c r="E7" s="70"/>
      <c r="F7" s="46"/>
      <c r="G7" s="46"/>
      <c r="H7" s="72"/>
      <c r="I7" s="72"/>
      <c r="J7" s="92"/>
      <c r="K7" s="128"/>
      <c r="L7" s="129"/>
      <c r="M7" s="130"/>
      <c r="N7" s="131"/>
      <c r="O7" s="129"/>
      <c r="P7" s="130"/>
      <c r="Q7" s="131"/>
      <c r="R7" s="129"/>
      <c r="S7" s="130"/>
      <c r="T7" s="128"/>
      <c r="U7" s="129"/>
      <c r="V7" s="130"/>
    </row>
    <row r="8" spans="2:22" x14ac:dyDescent="0.25">
      <c r="B8" s="73"/>
      <c r="C8" s="71" t="str">
        <f>IF(LEN(B8)&gt;0,VLOOKUP(B8,Identificación!$C$3:$I$163,6,0),"")</f>
        <v/>
      </c>
      <c r="D8" s="47" t="str">
        <f>IF(LEN(B8)&gt;0,VLOOKUP(B8,Controles!$B$4:$N$33,13,0),"")</f>
        <v/>
      </c>
      <c r="E8" s="70"/>
      <c r="F8" s="46"/>
      <c r="G8" s="46"/>
      <c r="H8" s="72"/>
      <c r="I8" s="72"/>
      <c r="J8" s="92"/>
      <c r="K8" s="128"/>
      <c r="L8" s="129"/>
      <c r="M8" s="130"/>
      <c r="N8" s="131"/>
      <c r="O8" s="129"/>
      <c r="P8" s="130"/>
      <c r="Q8" s="131"/>
      <c r="R8" s="129"/>
      <c r="S8" s="130"/>
      <c r="T8" s="128"/>
      <c r="U8" s="129"/>
      <c r="V8" s="130"/>
    </row>
    <row r="9" spans="2:22" x14ac:dyDescent="0.25">
      <c r="B9" s="73"/>
      <c r="C9" s="71" t="str">
        <f>IF(LEN(B9)&gt;0,VLOOKUP(B9,Identificación!$C$3:$I$163,6,0),"")</f>
        <v/>
      </c>
      <c r="D9" s="47" t="str">
        <f>IF(LEN(B9)&gt;0,VLOOKUP(B9,Controles!$B$4:$N$33,13,0),"")</f>
        <v/>
      </c>
      <c r="E9" s="70"/>
      <c r="F9" s="46"/>
      <c r="G9" s="46"/>
      <c r="H9" s="72"/>
      <c r="I9" s="72"/>
      <c r="J9" s="92"/>
      <c r="K9" s="128"/>
      <c r="L9" s="129"/>
      <c r="M9" s="130"/>
      <c r="N9" s="131"/>
      <c r="O9" s="129"/>
      <c r="P9" s="130"/>
      <c r="Q9" s="131"/>
      <c r="R9" s="129"/>
      <c r="S9" s="130"/>
      <c r="T9" s="128"/>
      <c r="U9" s="129"/>
      <c r="V9" s="130"/>
    </row>
    <row r="10" spans="2:22" x14ac:dyDescent="0.25">
      <c r="B10" s="73"/>
      <c r="C10" s="71" t="str">
        <f>IF(LEN(B10)&gt;0,VLOOKUP(B10,Identificación!$C$3:$I$163,6,0),"")</f>
        <v/>
      </c>
      <c r="D10" s="47" t="str">
        <f>IF(LEN(B10)&gt;0,VLOOKUP(B10,Controles!$B$4:$N$33,13,0),"")</f>
        <v/>
      </c>
      <c r="E10" s="70"/>
      <c r="F10" s="46"/>
      <c r="G10" s="46"/>
      <c r="H10" s="72"/>
      <c r="I10" s="72"/>
      <c r="J10" s="92"/>
      <c r="K10" s="128"/>
      <c r="L10" s="129"/>
      <c r="M10" s="130"/>
      <c r="N10" s="131"/>
      <c r="O10" s="129"/>
      <c r="P10" s="130"/>
      <c r="Q10" s="131"/>
      <c r="R10" s="129"/>
      <c r="S10" s="130"/>
      <c r="T10" s="128"/>
      <c r="U10" s="129"/>
      <c r="V10" s="130"/>
    </row>
    <row r="11" spans="2:22" x14ac:dyDescent="0.25">
      <c r="B11" s="73"/>
      <c r="C11" s="71" t="str">
        <f>IF(LEN(B11)&gt;0,VLOOKUP(B11,Identificación!$C$3:$I$163,6,0),"")</f>
        <v/>
      </c>
      <c r="D11" s="47" t="str">
        <f>IF(LEN(B11)&gt;0,VLOOKUP(B11,Controles!$B$4:$N$33,13,0),"")</f>
        <v/>
      </c>
      <c r="E11" s="70"/>
      <c r="F11" s="46"/>
      <c r="G11" s="46"/>
      <c r="H11" s="72"/>
      <c r="I11" s="72"/>
      <c r="J11" s="92"/>
      <c r="K11" s="128"/>
      <c r="L11" s="129"/>
      <c r="M11" s="130"/>
      <c r="N11" s="131"/>
      <c r="O11" s="129"/>
      <c r="P11" s="130"/>
      <c r="Q11" s="131"/>
      <c r="R11" s="129"/>
      <c r="S11" s="130"/>
      <c r="T11" s="128"/>
      <c r="U11" s="129"/>
      <c r="V11" s="130"/>
    </row>
    <row r="12" spans="2:22" x14ac:dyDescent="0.25">
      <c r="B12" s="73"/>
      <c r="C12" s="71" t="str">
        <f>IF(LEN(B12)&gt;0,VLOOKUP(B12,Identificación!$C$3:$I$163,6,0),"")</f>
        <v/>
      </c>
      <c r="D12" s="47" t="str">
        <f>IF(LEN(B12)&gt;0,VLOOKUP(B12,Controles!$B$4:$N$33,13,0),"")</f>
        <v/>
      </c>
      <c r="E12" s="70"/>
      <c r="F12" s="46"/>
      <c r="G12" s="46"/>
      <c r="H12" s="72"/>
      <c r="I12" s="72"/>
      <c r="J12" s="92"/>
      <c r="K12" s="128"/>
      <c r="L12" s="129"/>
      <c r="M12" s="130"/>
      <c r="N12" s="131"/>
      <c r="O12" s="129"/>
      <c r="P12" s="130"/>
      <c r="Q12" s="131"/>
      <c r="R12" s="129"/>
      <c r="S12" s="130"/>
      <c r="T12" s="128"/>
      <c r="U12" s="129"/>
      <c r="V12" s="130"/>
    </row>
    <row r="13" spans="2:22" x14ac:dyDescent="0.25">
      <c r="B13" s="73"/>
      <c r="C13" s="71" t="str">
        <f>IF(LEN(B13)&gt;0,VLOOKUP(B13,Identificación!$C$3:$I$163,6,0),"")</f>
        <v/>
      </c>
      <c r="D13" s="47" t="str">
        <f>IF(LEN(B13)&gt;0,VLOOKUP(B13,Controles!$B$4:$N$33,13,0),"")</f>
        <v/>
      </c>
      <c r="E13" s="70"/>
      <c r="F13" s="46"/>
      <c r="G13" s="46"/>
      <c r="H13" s="72"/>
      <c r="I13" s="72"/>
      <c r="J13" s="92"/>
      <c r="K13" s="128"/>
      <c r="L13" s="129"/>
      <c r="M13" s="130"/>
      <c r="N13" s="131"/>
      <c r="O13" s="129"/>
      <c r="P13" s="130"/>
      <c r="Q13" s="131"/>
      <c r="R13" s="129"/>
      <c r="S13" s="130"/>
      <c r="T13" s="128"/>
      <c r="U13" s="129"/>
      <c r="V13" s="130"/>
    </row>
    <row r="14" spans="2:22" x14ac:dyDescent="0.25">
      <c r="B14" s="73"/>
      <c r="C14" s="71" t="str">
        <f>IF(LEN(B14)&gt;0,VLOOKUP(B14,Identificación!$C$3:$I$163,6,0),"")</f>
        <v/>
      </c>
      <c r="D14" s="47" t="str">
        <f>IF(LEN(B14)&gt;0,VLOOKUP(B14,Controles!$B$4:$N$33,13,0),"")</f>
        <v/>
      </c>
      <c r="E14" s="70"/>
      <c r="F14" s="46"/>
      <c r="G14" s="46"/>
      <c r="H14" s="72"/>
      <c r="I14" s="72"/>
      <c r="J14" s="92"/>
      <c r="K14" s="128"/>
      <c r="L14" s="129"/>
      <c r="M14" s="130"/>
      <c r="N14" s="131"/>
      <c r="O14" s="129"/>
      <c r="P14" s="130"/>
      <c r="Q14" s="131"/>
      <c r="R14" s="129"/>
      <c r="S14" s="130"/>
      <c r="T14" s="128"/>
      <c r="U14" s="129"/>
      <c r="V14" s="130"/>
    </row>
    <row r="15" spans="2:22" x14ac:dyDescent="0.25">
      <c r="B15" s="73"/>
      <c r="C15" s="71" t="str">
        <f>IF(LEN(B15)&gt;0,VLOOKUP(B15,Identificación!$C$3:$I$163,6,0),"")</f>
        <v/>
      </c>
      <c r="D15" s="47" t="str">
        <f>IF(LEN(B15)&gt;0,VLOOKUP(B15,Controles!$B$4:$N$33,13,0),"")</f>
        <v/>
      </c>
      <c r="E15" s="70"/>
      <c r="F15" s="46"/>
      <c r="G15" s="46"/>
      <c r="H15" s="72"/>
      <c r="I15" s="72"/>
      <c r="J15" s="92"/>
      <c r="K15" s="128"/>
      <c r="L15" s="129"/>
      <c r="M15" s="130"/>
      <c r="N15" s="131"/>
      <c r="O15" s="129"/>
      <c r="P15" s="130"/>
      <c r="Q15" s="131"/>
      <c r="R15" s="129"/>
      <c r="S15" s="130"/>
      <c r="T15" s="128"/>
      <c r="U15" s="129"/>
      <c r="V15" s="130"/>
    </row>
    <row r="16" spans="2:22" x14ac:dyDescent="0.25">
      <c r="B16" s="73"/>
      <c r="C16" s="71" t="str">
        <f>IF(LEN(B16)&gt;0,VLOOKUP(B16,Identificación!$C$3:$I$163,6,0),"")</f>
        <v/>
      </c>
      <c r="D16" s="47" t="str">
        <f>IF(LEN(B16)&gt;0,VLOOKUP(B16,Controles!$B$4:$N$33,13,0),"")</f>
        <v/>
      </c>
      <c r="E16" s="70"/>
      <c r="F16" s="46"/>
      <c r="G16" s="46"/>
      <c r="H16" s="72"/>
      <c r="I16" s="72"/>
      <c r="J16" s="92"/>
      <c r="K16" s="128"/>
      <c r="L16" s="129"/>
      <c r="M16" s="130"/>
      <c r="N16" s="131"/>
      <c r="O16" s="129"/>
      <c r="P16" s="130"/>
      <c r="Q16" s="131"/>
      <c r="R16" s="129"/>
      <c r="S16" s="130"/>
      <c r="T16" s="128"/>
      <c r="U16" s="129"/>
      <c r="V16" s="130"/>
    </row>
    <row r="17" spans="2:22" x14ac:dyDescent="0.25">
      <c r="B17" s="73"/>
      <c r="C17" s="71" t="str">
        <f>IF(LEN(B17)&gt;0,VLOOKUP(B17,Identificación!$C$3:$I$163,6,0),"")</f>
        <v/>
      </c>
      <c r="D17" s="47" t="str">
        <f>IF(LEN(B17)&gt;0,VLOOKUP(B17,Controles!$B$4:$N$33,13,0),"")</f>
        <v/>
      </c>
      <c r="E17" s="70"/>
      <c r="F17" s="46"/>
      <c r="G17" s="46"/>
      <c r="H17" s="72"/>
      <c r="I17" s="72"/>
      <c r="J17" s="92"/>
      <c r="K17" s="128"/>
      <c r="L17" s="129"/>
      <c r="M17" s="130"/>
      <c r="N17" s="131"/>
      <c r="O17" s="129"/>
      <c r="P17" s="130"/>
      <c r="Q17" s="131"/>
      <c r="R17" s="129"/>
      <c r="S17" s="130"/>
      <c r="T17" s="128"/>
      <c r="U17" s="129"/>
      <c r="V17" s="130"/>
    </row>
    <row r="18" spans="2:22" x14ac:dyDescent="0.25">
      <c r="B18" s="73"/>
      <c r="C18" s="71" t="str">
        <f>IF(LEN(B18)&gt;0,VLOOKUP(B18,Identificación!$C$3:$I$163,6,0),"")</f>
        <v/>
      </c>
      <c r="D18" s="47" t="str">
        <f>IF(LEN(B18)&gt;0,VLOOKUP(B18,Controles!$B$4:$N$33,13,0),"")</f>
        <v/>
      </c>
      <c r="E18" s="70"/>
      <c r="F18" s="46"/>
      <c r="G18" s="46"/>
      <c r="H18" s="72"/>
      <c r="I18" s="72"/>
      <c r="J18" s="92"/>
      <c r="K18" s="128"/>
      <c r="L18" s="129"/>
      <c r="M18" s="130"/>
      <c r="N18" s="131"/>
      <c r="O18" s="129"/>
      <c r="P18" s="130"/>
      <c r="Q18" s="131"/>
      <c r="R18" s="129"/>
      <c r="S18" s="130"/>
      <c r="T18" s="128"/>
      <c r="U18" s="129"/>
      <c r="V18" s="130"/>
    </row>
    <row r="19" spans="2:22" x14ac:dyDescent="0.25">
      <c r="B19" s="73"/>
      <c r="C19" s="71" t="str">
        <f>IF(LEN(B19)&gt;0,VLOOKUP(B19,Identificación!$C$3:$I$163,6,0),"")</f>
        <v/>
      </c>
      <c r="D19" s="47" t="str">
        <f>IF(LEN(B19)&gt;0,VLOOKUP(B19,Controles!$B$4:$N$33,13,0),"")</f>
        <v/>
      </c>
      <c r="E19" s="70"/>
      <c r="F19" s="46"/>
      <c r="G19" s="46"/>
      <c r="H19" s="72"/>
      <c r="I19" s="72"/>
      <c r="J19" s="92"/>
      <c r="K19" s="128"/>
      <c r="L19" s="129"/>
      <c r="M19" s="130"/>
      <c r="N19" s="131"/>
      <c r="O19" s="129"/>
      <c r="P19" s="130"/>
      <c r="Q19" s="131"/>
      <c r="R19" s="129"/>
      <c r="S19" s="130"/>
      <c r="T19" s="128"/>
      <c r="U19" s="129"/>
      <c r="V19" s="130"/>
    </row>
    <row r="20" spans="2:22" x14ac:dyDescent="0.25">
      <c r="B20" s="73"/>
      <c r="C20" s="71" t="str">
        <f>IF(LEN(B20)&gt;0,VLOOKUP(B20,Identificación!$C$3:$I$163,6,0),"")</f>
        <v/>
      </c>
      <c r="D20" s="47" t="str">
        <f>IF(LEN(B20)&gt;0,VLOOKUP(B20,Controles!$B$4:$N$33,13,0),"")</f>
        <v/>
      </c>
      <c r="E20" s="70"/>
      <c r="F20" s="46"/>
      <c r="G20" s="46"/>
      <c r="H20" s="72"/>
      <c r="I20" s="72"/>
      <c r="J20" s="92"/>
      <c r="K20" s="128"/>
      <c r="L20" s="129"/>
      <c r="M20" s="130"/>
      <c r="N20" s="131"/>
      <c r="O20" s="129"/>
      <c r="P20" s="130"/>
      <c r="Q20" s="131"/>
      <c r="R20" s="129"/>
      <c r="S20" s="130"/>
      <c r="T20" s="128"/>
      <c r="U20" s="129"/>
      <c r="V20" s="130"/>
    </row>
    <row r="21" spans="2:22" x14ac:dyDescent="0.25">
      <c r="B21" s="73"/>
      <c r="C21" s="71" t="str">
        <f>IF(LEN(B21)&gt;0,VLOOKUP(B21,Identificación!$C$3:$I$163,6,0),"")</f>
        <v/>
      </c>
      <c r="D21" s="47" t="str">
        <f>IF(LEN(B21)&gt;0,VLOOKUP(B21,Controles!$B$4:$N$33,13,0),"")</f>
        <v/>
      </c>
      <c r="E21" s="70"/>
      <c r="F21" s="46"/>
      <c r="G21" s="46"/>
      <c r="H21" s="72"/>
      <c r="I21" s="72"/>
      <c r="J21" s="92"/>
      <c r="K21" s="128"/>
      <c r="L21" s="129"/>
      <c r="M21" s="130"/>
      <c r="N21" s="131"/>
      <c r="O21" s="129"/>
      <c r="P21" s="130"/>
      <c r="Q21" s="131"/>
      <c r="R21" s="129"/>
      <c r="S21" s="130"/>
      <c r="T21" s="128"/>
      <c r="U21" s="129"/>
      <c r="V21" s="130"/>
    </row>
    <row r="22" spans="2:22" x14ac:dyDescent="0.25">
      <c r="B22" s="73"/>
      <c r="C22" s="71" t="str">
        <f>IF(LEN(B22)&gt;0,VLOOKUP(B22,Identificación!$C$3:$I$163,6,0),"")</f>
        <v/>
      </c>
      <c r="D22" s="47" t="str">
        <f>IF(LEN(B22)&gt;0,VLOOKUP(B22,Controles!$B$4:$N$33,13,0),"")</f>
        <v/>
      </c>
      <c r="E22" s="70"/>
      <c r="F22" s="46"/>
      <c r="G22" s="46"/>
      <c r="H22" s="72"/>
      <c r="I22" s="72"/>
      <c r="J22" s="92"/>
      <c r="K22" s="128"/>
      <c r="L22" s="129"/>
      <c r="M22" s="130"/>
      <c r="N22" s="131"/>
      <c r="O22" s="129"/>
      <c r="P22" s="130"/>
      <c r="Q22" s="131"/>
      <c r="R22" s="129"/>
      <c r="S22" s="130"/>
      <c r="T22" s="128"/>
      <c r="U22" s="129"/>
      <c r="V22" s="130"/>
    </row>
    <row r="23" spans="2:22" x14ac:dyDescent="0.25">
      <c r="B23" s="73"/>
      <c r="C23" s="71" t="str">
        <f>IF(LEN(B23)&gt;0,VLOOKUP(B23,Identificación!$C$3:$I$163,6,0),"")</f>
        <v/>
      </c>
      <c r="D23" s="47" t="str">
        <f>IF(LEN(B23)&gt;0,VLOOKUP(B23,Controles!$B$4:$N$33,13,0),"")</f>
        <v/>
      </c>
      <c r="E23" s="70"/>
      <c r="F23" s="46"/>
      <c r="G23" s="46"/>
      <c r="H23" s="72"/>
      <c r="I23" s="72"/>
      <c r="J23" s="92"/>
      <c r="K23" s="128"/>
      <c r="L23" s="129"/>
      <c r="M23" s="130"/>
      <c r="N23" s="131"/>
      <c r="O23" s="129"/>
      <c r="P23" s="130"/>
      <c r="Q23" s="131"/>
      <c r="R23" s="129"/>
      <c r="S23" s="130"/>
      <c r="T23" s="128"/>
      <c r="U23" s="129"/>
      <c r="V23" s="130"/>
    </row>
    <row r="24" spans="2:22" x14ac:dyDescent="0.25">
      <c r="B24" s="73"/>
      <c r="C24" s="71" t="str">
        <f>IF(LEN(B24)&gt;0,VLOOKUP(B24,Identificación!$C$3:$I$163,6,0),"")</f>
        <v/>
      </c>
      <c r="D24" s="47" t="str">
        <f>IF(LEN(B24)&gt;0,VLOOKUP(B24,Controles!$B$4:$N$33,13,0),"")</f>
        <v/>
      </c>
      <c r="E24" s="70"/>
      <c r="F24" s="46"/>
      <c r="G24" s="46"/>
      <c r="H24" s="72"/>
      <c r="I24" s="72"/>
      <c r="J24" s="92"/>
      <c r="K24" s="128"/>
      <c r="L24" s="129"/>
      <c r="M24" s="130"/>
      <c r="N24" s="131"/>
      <c r="O24" s="129"/>
      <c r="P24" s="130"/>
      <c r="Q24" s="131"/>
      <c r="R24" s="129"/>
      <c r="S24" s="130"/>
      <c r="T24" s="128"/>
      <c r="U24" s="129"/>
      <c r="V24" s="130"/>
    </row>
    <row r="25" spans="2:22" x14ac:dyDescent="0.25">
      <c r="B25" s="73"/>
      <c r="C25" s="71" t="str">
        <f>IF(LEN(B25)&gt;0,VLOOKUP(B25,Identificación!$C$3:$I$163,6,0),"")</f>
        <v/>
      </c>
      <c r="D25" s="47" t="str">
        <f>IF(LEN(B25)&gt;0,VLOOKUP(B25,Controles!$B$4:$N$33,13,0),"")</f>
        <v/>
      </c>
      <c r="E25" s="70"/>
      <c r="F25" s="46"/>
      <c r="G25" s="46"/>
      <c r="H25" s="72"/>
      <c r="I25" s="72"/>
      <c r="J25" s="92"/>
      <c r="K25" s="128"/>
      <c r="L25" s="129"/>
      <c r="M25" s="130"/>
      <c r="N25" s="131"/>
      <c r="O25" s="129"/>
      <c r="P25" s="130"/>
      <c r="Q25" s="131"/>
      <c r="R25" s="129"/>
      <c r="S25" s="130"/>
      <c r="T25" s="128"/>
      <c r="U25" s="129"/>
      <c r="V25" s="130"/>
    </row>
    <row r="26" spans="2:22" x14ac:dyDescent="0.25">
      <c r="B26" s="73"/>
      <c r="C26" s="71" t="str">
        <f>IF(LEN(B26)&gt;0,VLOOKUP(B26,Identificación!$C$3:$I$163,6,0),"")</f>
        <v/>
      </c>
      <c r="D26" s="47" t="str">
        <f>IF(LEN(B26)&gt;0,VLOOKUP(B26,Controles!$B$4:$N$33,13,0),"")</f>
        <v/>
      </c>
      <c r="E26" s="70"/>
      <c r="F26" s="46"/>
      <c r="G26" s="46"/>
      <c r="H26" s="72"/>
      <c r="I26" s="72"/>
      <c r="J26" s="92"/>
      <c r="K26" s="128"/>
      <c r="L26" s="129"/>
      <c r="M26" s="130"/>
      <c r="N26" s="131"/>
      <c r="O26" s="129"/>
      <c r="P26" s="130"/>
      <c r="Q26" s="131"/>
      <c r="R26" s="129"/>
      <c r="S26" s="130"/>
      <c r="T26" s="128"/>
      <c r="U26" s="129"/>
      <c r="V26" s="130"/>
    </row>
    <row r="27" spans="2:22" x14ac:dyDescent="0.25">
      <c r="B27" s="73"/>
      <c r="C27" s="71" t="str">
        <f>IF(LEN(B27)&gt;0,VLOOKUP(B27,Identificación!$C$3:$I$163,6,0),"")</f>
        <v/>
      </c>
      <c r="D27" s="47" t="str">
        <f>IF(LEN(B27)&gt;0,VLOOKUP(B27,Controles!$B$4:$N$33,13,0),"")</f>
        <v/>
      </c>
      <c r="E27" s="70"/>
      <c r="F27" s="46"/>
      <c r="G27" s="46"/>
      <c r="H27" s="72"/>
      <c r="I27" s="72"/>
      <c r="J27" s="92"/>
      <c r="K27" s="128"/>
      <c r="L27" s="129"/>
      <c r="M27" s="130"/>
      <c r="N27" s="131"/>
      <c r="O27" s="129"/>
      <c r="P27" s="130"/>
      <c r="Q27" s="131"/>
      <c r="R27" s="129"/>
      <c r="S27" s="130"/>
      <c r="T27" s="128"/>
      <c r="U27" s="129"/>
      <c r="V27" s="130"/>
    </row>
    <row r="28" spans="2:22" x14ac:dyDescent="0.25">
      <c r="B28" s="73"/>
      <c r="C28" s="71" t="str">
        <f>IF(LEN(B28)&gt;0,VLOOKUP(B28,Identificación!$C$3:$I$163,6,0),"")</f>
        <v/>
      </c>
      <c r="D28" s="47" t="str">
        <f>IF(LEN(B28)&gt;0,VLOOKUP(B28,Controles!$B$4:$N$33,13,0),"")</f>
        <v/>
      </c>
      <c r="E28" s="70"/>
      <c r="F28" s="46"/>
      <c r="G28" s="46"/>
      <c r="H28" s="72"/>
      <c r="I28" s="72"/>
      <c r="J28" s="92"/>
      <c r="K28" s="128"/>
      <c r="L28" s="129"/>
      <c r="M28" s="130"/>
      <c r="N28" s="131"/>
      <c r="O28" s="129"/>
      <c r="P28" s="130"/>
      <c r="Q28" s="131"/>
      <c r="R28" s="129"/>
      <c r="S28" s="130"/>
      <c r="T28" s="128"/>
      <c r="U28" s="129"/>
      <c r="V28" s="130"/>
    </row>
    <row r="29" spans="2:22" x14ac:dyDescent="0.25">
      <c r="B29" s="73"/>
      <c r="C29" s="71" t="str">
        <f>IF(LEN(B29)&gt;0,VLOOKUP(B29,Identificación!$C$3:$I$163,6,0),"")</f>
        <v/>
      </c>
      <c r="D29" s="47" t="str">
        <f>IF(LEN(B29)&gt;0,VLOOKUP(B29,Controles!$B$4:$N$33,13,0),"")</f>
        <v/>
      </c>
      <c r="E29" s="70"/>
      <c r="F29" s="46"/>
      <c r="G29" s="46"/>
      <c r="H29" s="72"/>
      <c r="I29" s="72"/>
      <c r="J29" s="92"/>
      <c r="K29" s="128"/>
      <c r="L29" s="129"/>
      <c r="M29" s="130"/>
      <c r="N29" s="131"/>
      <c r="O29" s="129"/>
      <c r="P29" s="130"/>
      <c r="Q29" s="131"/>
      <c r="R29" s="129"/>
      <c r="S29" s="130"/>
      <c r="T29" s="128"/>
      <c r="U29" s="129"/>
      <c r="V29" s="130"/>
    </row>
    <row r="30" spans="2:22" x14ac:dyDescent="0.25">
      <c r="B30" s="73"/>
      <c r="C30" s="71" t="str">
        <f>IF(LEN(B30)&gt;0,VLOOKUP(B30,Identificación!$C$3:$I$163,6,0),"")</f>
        <v/>
      </c>
      <c r="D30" s="47" t="str">
        <f>IF(LEN(B30)&gt;0,VLOOKUP(B30,Controles!$B$4:$N$33,13,0),"")</f>
        <v/>
      </c>
      <c r="E30" s="70"/>
      <c r="F30" s="46"/>
      <c r="G30" s="46"/>
      <c r="H30" s="72"/>
      <c r="I30" s="72"/>
      <c r="J30" s="92"/>
      <c r="K30" s="128"/>
      <c r="L30" s="129"/>
      <c r="M30" s="130"/>
      <c r="N30" s="131"/>
      <c r="O30" s="129"/>
      <c r="P30" s="130"/>
      <c r="Q30" s="131"/>
      <c r="R30" s="129"/>
      <c r="S30" s="130"/>
      <c r="T30" s="128"/>
      <c r="U30" s="129"/>
      <c r="V30" s="130"/>
    </row>
    <row r="31" spans="2:22" x14ac:dyDescent="0.25">
      <c r="B31" s="73"/>
      <c r="C31" s="71" t="str">
        <f>IF(LEN(B31)&gt;0,VLOOKUP(B31,Identificación!$C$3:$I$163,6,0),"")</f>
        <v/>
      </c>
      <c r="D31" s="47" t="str">
        <f>IF(LEN(B31)&gt;0,VLOOKUP(B31,Controles!$B$4:$N$33,13,0),"")</f>
        <v/>
      </c>
      <c r="E31" s="70"/>
      <c r="F31" s="46"/>
      <c r="G31" s="46"/>
      <c r="H31" s="72"/>
      <c r="I31" s="72"/>
      <c r="J31" s="92"/>
      <c r="K31" s="128"/>
      <c r="L31" s="129"/>
      <c r="M31" s="130"/>
      <c r="N31" s="131"/>
      <c r="O31" s="129"/>
      <c r="P31" s="130"/>
      <c r="Q31" s="131"/>
      <c r="R31" s="129"/>
      <c r="S31" s="130"/>
      <c r="T31" s="128"/>
      <c r="U31" s="129"/>
      <c r="V31" s="130"/>
    </row>
    <row r="32" spans="2:22" ht="16.5" thickBot="1" x14ac:dyDescent="0.3">
      <c r="B32" s="74"/>
      <c r="C32" s="75" t="str">
        <f>IF(LEN(B32)&gt;0,VLOOKUP(B32,Identificación!$C$3:$I$163,6,0),"")</f>
        <v/>
      </c>
      <c r="D32" s="52" t="str">
        <f>IF(LEN(B32)&gt;0,VLOOKUP(B32,Controles!$B$4:$N$33,13,0),"")</f>
        <v/>
      </c>
      <c r="E32" s="76"/>
      <c r="F32" s="51"/>
      <c r="G32" s="51"/>
      <c r="H32" s="77"/>
      <c r="I32" s="77"/>
      <c r="J32" s="93"/>
      <c r="K32" s="132"/>
      <c r="L32" s="133"/>
      <c r="M32" s="134"/>
      <c r="N32" s="135"/>
      <c r="O32" s="133"/>
      <c r="P32" s="134"/>
      <c r="Q32" s="135"/>
      <c r="R32" s="133"/>
      <c r="S32" s="134"/>
      <c r="T32" s="132"/>
      <c r="U32" s="133"/>
      <c r="V32" s="134"/>
    </row>
  </sheetData>
  <mergeCells count="13">
    <mergeCell ref="C2:C3"/>
    <mergeCell ref="B2:B3"/>
    <mergeCell ref="J2:J3"/>
    <mergeCell ref="H2:H3"/>
    <mergeCell ref="G2:G3"/>
    <mergeCell ref="F2:F3"/>
    <mergeCell ref="E2:E3"/>
    <mergeCell ref="D2:D3"/>
    <mergeCell ref="K2:M2"/>
    <mergeCell ref="N2:P2"/>
    <mergeCell ref="Q2:S2"/>
    <mergeCell ref="T2:V2"/>
    <mergeCell ref="I2:I3"/>
  </mergeCells>
  <phoneticPr fontId="8" type="noConversion"/>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DEC8042-DCB6-164B-B407-38E760AA54FB}">
          <x14:formula1>
            <xm:f>Base!$B$148:$B$152</xm:f>
          </x14:formula1>
          <xm:sqref>E4:E32</xm:sqref>
        </x14:dataValidation>
        <x14:dataValidation type="list" allowBlank="1" showInputMessage="1" showErrorMessage="1" xr:uid="{1B2A7739-359A-3A4D-90F4-FA9E5D39814C}">
          <x14:formula1>
            <xm:f>Base!$B$156:$B$160</xm:f>
          </x14:formula1>
          <xm:sqref>M4:M32 S4:S32 P4:P32 V4:V32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01B98-3EC3-0F44-A266-3104A3F77CEB}">
  <dimension ref="B1:J41"/>
  <sheetViews>
    <sheetView showGridLines="0" workbookViewId="0">
      <selection activeCell="B9" sqref="B9"/>
    </sheetView>
  </sheetViews>
  <sheetFormatPr baseColWidth="10" defaultRowHeight="15.75" x14ac:dyDescent="0.25"/>
  <cols>
    <col min="1" max="1" width="2.375" customWidth="1"/>
    <col min="2" max="2" width="9.875" customWidth="1"/>
    <col min="3" max="3" width="29.125" customWidth="1"/>
    <col min="4" max="4" width="35.125" customWidth="1"/>
    <col min="6" max="6" width="32.625" customWidth="1"/>
    <col min="8" max="8" width="31.875" customWidth="1"/>
    <col min="9" max="10" width="27.875" customWidth="1"/>
  </cols>
  <sheetData>
    <row r="1" spans="2:10" ht="11.1" customHeight="1" thickBot="1" x14ac:dyDescent="0.3"/>
    <row r="2" spans="2:10" ht="21" customHeight="1" x14ac:dyDescent="0.25">
      <c r="B2" s="216"/>
      <c r="C2" s="217"/>
      <c r="D2" s="222" t="s">
        <v>200</v>
      </c>
      <c r="E2" s="222"/>
      <c r="F2" s="222"/>
      <c r="G2" s="222"/>
      <c r="H2" s="222"/>
      <c r="I2" s="229" t="s">
        <v>277</v>
      </c>
      <c r="J2" s="230"/>
    </row>
    <row r="3" spans="2:10" ht="21" customHeight="1" x14ac:dyDescent="0.25">
      <c r="B3" s="218"/>
      <c r="C3" s="219"/>
      <c r="D3" s="223"/>
      <c r="E3" s="223"/>
      <c r="F3" s="223"/>
      <c r="G3" s="223"/>
      <c r="H3" s="223"/>
      <c r="I3" s="227" t="s">
        <v>278</v>
      </c>
      <c r="J3" s="228"/>
    </row>
    <row r="4" spans="2:10" ht="21" customHeight="1" x14ac:dyDescent="0.25">
      <c r="B4" s="218"/>
      <c r="C4" s="219"/>
      <c r="D4" s="223"/>
      <c r="E4" s="223"/>
      <c r="F4" s="223"/>
      <c r="G4" s="223"/>
      <c r="H4" s="223"/>
      <c r="I4" s="227" t="s">
        <v>279</v>
      </c>
      <c r="J4" s="228"/>
    </row>
    <row r="5" spans="2:10" ht="21" customHeight="1" thickBot="1" x14ac:dyDescent="0.3">
      <c r="B5" s="220"/>
      <c r="C5" s="221"/>
      <c r="D5" s="224"/>
      <c r="E5" s="224"/>
      <c r="F5" s="224"/>
      <c r="G5" s="224"/>
      <c r="H5" s="224"/>
      <c r="I5" s="225" t="s">
        <v>280</v>
      </c>
      <c r="J5" s="226"/>
    </row>
    <row r="6" spans="2:10" ht="9" customHeight="1" thickBot="1" x14ac:dyDescent="0.3"/>
    <row r="7" spans="2:10" ht="33" customHeight="1" x14ac:dyDescent="0.25">
      <c r="B7" s="194" t="s">
        <v>171</v>
      </c>
      <c r="C7" s="208" t="s">
        <v>142</v>
      </c>
      <c r="D7" s="208" t="s">
        <v>23</v>
      </c>
      <c r="E7" s="208" t="s">
        <v>89</v>
      </c>
      <c r="F7" s="208" t="s">
        <v>198</v>
      </c>
      <c r="G7" s="208" t="s">
        <v>170</v>
      </c>
      <c r="H7" s="206" t="s">
        <v>199</v>
      </c>
      <c r="I7" s="206" t="s">
        <v>94</v>
      </c>
      <c r="J7" s="214" t="s">
        <v>197</v>
      </c>
    </row>
    <row r="8" spans="2:10" ht="16.5" thickBot="1" x14ac:dyDescent="0.3">
      <c r="B8" s="195"/>
      <c r="C8" s="209"/>
      <c r="D8" s="209"/>
      <c r="E8" s="209"/>
      <c r="F8" s="209"/>
      <c r="G8" s="209"/>
      <c r="H8" s="207"/>
      <c r="I8" s="207"/>
      <c r="J8" s="215"/>
    </row>
    <row r="9" spans="2:10" x14ac:dyDescent="0.25">
      <c r="B9" s="82"/>
      <c r="C9" s="55" t="str">
        <f>IFERROR(VLOOKUP(B9,Identificación!$C$3:$J$30,2,0),"")</f>
        <v/>
      </c>
      <c r="D9" s="55" t="str">
        <f>IFERROR(VLOOKUP(B9,Identificación!$C$3:$J$30,7,0),"")</f>
        <v/>
      </c>
      <c r="E9" s="109" t="str">
        <f>IFERROR(VLOOKUP(B9,Valoración!$B$4:$N$37,13,0),"")</f>
        <v/>
      </c>
      <c r="F9" s="109" t="str">
        <f>IFERROR(VLOOKUP(B9,Controles!$B$4:$N$33,4,0),"")</f>
        <v/>
      </c>
      <c r="G9" s="109" t="str">
        <f>IFERROR(VLOOKUP(B9,Controles!$B$4:$N$33,13,0),"")</f>
        <v/>
      </c>
      <c r="H9" s="109" t="str">
        <f>IFERROR(VLOOKUP(B9,'Manejo del Riesgo'!B4:J32,5,0),"")</f>
        <v/>
      </c>
      <c r="I9" s="109" t="str">
        <f>IFERROR(VLOOKUP(B9,'Manejo del Riesgo'!B4:J32,6,0),"")</f>
        <v/>
      </c>
      <c r="J9" s="110" t="str">
        <f>IFERROR(VLOOKUP(B9,'Manejo del Riesgo'!B4:J32,9,0),"")</f>
        <v/>
      </c>
    </row>
    <row r="10" spans="2:10" x14ac:dyDescent="0.25">
      <c r="B10" s="83"/>
      <c r="C10" s="37" t="str">
        <f>IFERROR(VLOOKUP(B10,Identificación!$C$3:$J$30,2,0),"")</f>
        <v/>
      </c>
      <c r="D10" s="37" t="str">
        <f>IFERROR(VLOOKUP(B10,Identificación!$C$3:$J$30,6,0),"")</f>
        <v/>
      </c>
      <c r="E10" s="111" t="str">
        <f>IFERROR(VLOOKUP(B10,Valoración!$B$4:$N$37,13,0),"")</f>
        <v/>
      </c>
      <c r="F10" s="111" t="str">
        <f>IFERROR(VLOOKUP(B10,Controles!$B$4:$N$33,4,0),"")</f>
        <v/>
      </c>
      <c r="G10" s="111" t="str">
        <f>IFERROR(VLOOKUP(B10,Controles!$B$4:$N$33,13,0),"")</f>
        <v/>
      </c>
      <c r="H10" s="111" t="str">
        <f>IFERROR(VLOOKUP(B10,'Manejo del Riesgo'!B5:J33,5,0),"")</f>
        <v/>
      </c>
      <c r="I10" s="111" t="str">
        <f>IFERROR(VLOOKUP(B10,'Manejo del Riesgo'!B5:J33,6,0),"")</f>
        <v/>
      </c>
      <c r="J10" s="112" t="str">
        <f>IFERROR(VLOOKUP(B10,'Manejo del Riesgo'!B5:J33,9,0),"")</f>
        <v/>
      </c>
    </row>
    <row r="11" spans="2:10" x14ac:dyDescent="0.25">
      <c r="B11" s="83"/>
      <c r="C11" s="37" t="str">
        <f>IFERROR(VLOOKUP(B11,Identificación!$C$3:$J$30,2,0),"")</f>
        <v/>
      </c>
      <c r="D11" s="37" t="str">
        <f>IFERROR(VLOOKUP(B11,Identificación!$C$3:$J$30,6,0),"")</f>
        <v/>
      </c>
      <c r="E11" s="111" t="str">
        <f>IFERROR(VLOOKUP(B11,Valoración!$B$4:$N$37,13,0),"")</f>
        <v/>
      </c>
      <c r="F11" s="111" t="str">
        <f>IFERROR(VLOOKUP(B11,Controles!$B$4:$N$33,4,0),"")</f>
        <v/>
      </c>
      <c r="G11" s="111" t="str">
        <f>IFERROR(VLOOKUP(B11,Controles!$B$4:$N$33,13,0),"")</f>
        <v/>
      </c>
      <c r="H11" s="111" t="str">
        <f>IFERROR(VLOOKUP(B11,'Manejo del Riesgo'!B6:J34,5,0),"")</f>
        <v/>
      </c>
      <c r="I11" s="111" t="str">
        <f>IFERROR(VLOOKUP(B11,'Manejo del Riesgo'!B6:J34,6,0),"")</f>
        <v/>
      </c>
      <c r="J11" s="112" t="str">
        <f>IFERROR(VLOOKUP(B11,'Manejo del Riesgo'!B6:J34,9,0),"")</f>
        <v/>
      </c>
    </row>
    <row r="12" spans="2:10" x14ac:dyDescent="0.25">
      <c r="B12" s="83"/>
      <c r="C12" s="37" t="str">
        <f>IFERROR(VLOOKUP(B12,Identificación!$C$3:$J$30,2,0),"")</f>
        <v/>
      </c>
      <c r="D12" s="37" t="str">
        <f>IFERROR(VLOOKUP(B12,Identificación!$C$3:$J$30,6,0),"")</f>
        <v/>
      </c>
      <c r="E12" s="111" t="str">
        <f>IFERROR(VLOOKUP(B12,Valoración!$B$4:$N$37,13,0),"")</f>
        <v/>
      </c>
      <c r="F12" s="111" t="str">
        <f>IFERROR(VLOOKUP(B12,Controles!$B$4:$N$33,4,0),"")</f>
        <v/>
      </c>
      <c r="G12" s="111" t="str">
        <f>IFERROR(VLOOKUP(B12,Controles!$B$4:$N$33,13,0),"")</f>
        <v/>
      </c>
      <c r="H12" s="111" t="str">
        <f>IFERROR(VLOOKUP(B12,'Manejo del Riesgo'!B7:J35,5,0),"")</f>
        <v/>
      </c>
      <c r="I12" s="111" t="str">
        <f>IFERROR(VLOOKUP(B12,'Manejo del Riesgo'!B7:J35,6,0),"")</f>
        <v/>
      </c>
      <c r="J12" s="112" t="str">
        <f>IFERROR(VLOOKUP(B12,'Manejo del Riesgo'!B7:J35,9,0),"")</f>
        <v/>
      </c>
    </row>
    <row r="13" spans="2:10" x14ac:dyDescent="0.25">
      <c r="B13" s="83"/>
      <c r="C13" s="37" t="str">
        <f>IFERROR(VLOOKUP(B13,Identificación!$C$3:$J$30,2,0),"")</f>
        <v/>
      </c>
      <c r="D13" s="37" t="str">
        <f>IFERROR(VLOOKUP(B13,Identificación!$C$3:$J$30,6,0),"")</f>
        <v/>
      </c>
      <c r="E13" s="111" t="str">
        <f>IFERROR(VLOOKUP(B13,Valoración!$B$4:$N$37,13,0),"")</f>
        <v/>
      </c>
      <c r="F13" s="111" t="str">
        <f>IFERROR(VLOOKUP(B13,Controles!$B$4:$N$33,4,0),"")</f>
        <v/>
      </c>
      <c r="G13" s="111" t="str">
        <f>IFERROR(VLOOKUP(B13,Controles!$B$4:$N$33,13,0),"")</f>
        <v/>
      </c>
      <c r="H13" s="111" t="str">
        <f>IFERROR(VLOOKUP(B13,'Manejo del Riesgo'!B8:J36,5,0),"")</f>
        <v/>
      </c>
      <c r="I13" s="111" t="str">
        <f>IFERROR(VLOOKUP(B13,'Manejo del Riesgo'!B8:J36,6,0),"")</f>
        <v/>
      </c>
      <c r="J13" s="112" t="str">
        <f>IFERROR(VLOOKUP(B13,'Manejo del Riesgo'!B8:J36,9,0),"")</f>
        <v/>
      </c>
    </row>
    <row r="14" spans="2:10" x14ac:dyDescent="0.25">
      <c r="B14" s="83"/>
      <c r="C14" s="37" t="str">
        <f>IFERROR(VLOOKUP(B14,Identificación!$C$3:$J$30,2,0),"")</f>
        <v/>
      </c>
      <c r="D14" s="37" t="str">
        <f>IFERROR(VLOOKUP(B14,Identificación!$C$3:$J$30,6,0),"")</f>
        <v/>
      </c>
      <c r="E14" s="111" t="str">
        <f>IFERROR(VLOOKUP(B14,Valoración!$B$4:$N$37,13,0),"")</f>
        <v/>
      </c>
      <c r="F14" s="111" t="str">
        <f>IFERROR(VLOOKUP(B14,Controles!$B$4:$N$33,4,0),"")</f>
        <v/>
      </c>
      <c r="G14" s="111" t="str">
        <f>IFERROR(VLOOKUP(B14,Controles!$B$4:$N$33,13,0),"")</f>
        <v/>
      </c>
      <c r="H14" s="111" t="str">
        <f>IFERROR(VLOOKUP(B14,'Manejo del Riesgo'!B9:J37,5,0),"")</f>
        <v/>
      </c>
      <c r="I14" s="111" t="str">
        <f>IFERROR(VLOOKUP(B14,'Manejo del Riesgo'!B9:J37,6,0),"")</f>
        <v/>
      </c>
      <c r="J14" s="112" t="str">
        <f>IFERROR(VLOOKUP(B14,'Manejo del Riesgo'!B9:J37,9,0),"")</f>
        <v/>
      </c>
    </row>
    <row r="15" spans="2:10" x14ac:dyDescent="0.25">
      <c r="B15" s="83"/>
      <c r="C15" s="37" t="str">
        <f>IFERROR(VLOOKUP(B15,Identificación!$C$3:$J$30,2,0),"")</f>
        <v/>
      </c>
      <c r="D15" s="37" t="str">
        <f>IFERROR(VLOOKUP(B15,Identificación!$C$3:$J$30,6,0),"")</f>
        <v/>
      </c>
      <c r="E15" s="111" t="str">
        <f>IFERROR(VLOOKUP(B15,Valoración!$B$4:$N$37,13,0),"")</f>
        <v/>
      </c>
      <c r="F15" s="111" t="str">
        <f>IFERROR(VLOOKUP(B15,Controles!$B$4:$N$33,4,0),"")</f>
        <v/>
      </c>
      <c r="G15" s="111" t="str">
        <f>IFERROR(VLOOKUP(B15,Controles!$B$4:$N$33,13,0),"")</f>
        <v/>
      </c>
      <c r="H15" s="111" t="str">
        <f>IFERROR(VLOOKUP(B15,'Manejo del Riesgo'!B10:J38,5,0),"")</f>
        <v/>
      </c>
      <c r="I15" s="111" t="str">
        <f>IFERROR(VLOOKUP(B15,'Manejo del Riesgo'!B10:J38,6,0),"")</f>
        <v/>
      </c>
      <c r="J15" s="112" t="str">
        <f>IFERROR(VLOOKUP(B15,'Manejo del Riesgo'!B10:J38,9,0),"")</f>
        <v/>
      </c>
    </row>
    <row r="16" spans="2:10" x14ac:dyDescent="0.25">
      <c r="B16" s="83"/>
      <c r="C16" s="37" t="str">
        <f>IFERROR(VLOOKUP(B16,Identificación!$C$3:$J$30,2,0),"")</f>
        <v/>
      </c>
      <c r="D16" s="37" t="str">
        <f>IFERROR(VLOOKUP(B16,Identificación!$C$3:$J$30,6,0),"")</f>
        <v/>
      </c>
      <c r="E16" s="111" t="str">
        <f>IFERROR(VLOOKUP(B16,Valoración!$B$4:$N$37,13,0),"")</f>
        <v/>
      </c>
      <c r="F16" s="111" t="str">
        <f>IFERROR(VLOOKUP(B16,Controles!$B$4:$N$33,4,0),"")</f>
        <v/>
      </c>
      <c r="G16" s="111" t="str">
        <f>IFERROR(VLOOKUP(B16,Controles!$B$4:$N$33,13,0),"")</f>
        <v/>
      </c>
      <c r="H16" s="111" t="str">
        <f>IFERROR(VLOOKUP(B16,'Manejo del Riesgo'!B11:J39,5,0),"")</f>
        <v/>
      </c>
      <c r="I16" s="111" t="str">
        <f>IFERROR(VLOOKUP(B16,'Manejo del Riesgo'!B11:J39,6,0),"")</f>
        <v/>
      </c>
      <c r="J16" s="112" t="str">
        <f>IFERROR(VLOOKUP(B16,'Manejo del Riesgo'!B11:J39,9,0),"")</f>
        <v/>
      </c>
    </row>
    <row r="17" spans="2:10" x14ac:dyDescent="0.25">
      <c r="B17" s="83"/>
      <c r="C17" s="37" t="str">
        <f>IFERROR(VLOOKUP(B17,Identificación!$C$3:$J$30,2,0),"")</f>
        <v/>
      </c>
      <c r="D17" s="37" t="str">
        <f>IFERROR(VLOOKUP(B17,Identificación!$C$3:$J$30,6,0),"")</f>
        <v/>
      </c>
      <c r="E17" s="111" t="str">
        <f>IFERROR(VLOOKUP(B17,Valoración!$B$4:$N$37,13,0),"")</f>
        <v/>
      </c>
      <c r="F17" s="111" t="str">
        <f>IFERROR(VLOOKUP(B17,Controles!$B$4:$N$33,4,0),"")</f>
        <v/>
      </c>
      <c r="G17" s="111" t="str">
        <f>IFERROR(VLOOKUP(B17,Controles!$B$4:$N$33,13,0),"")</f>
        <v/>
      </c>
      <c r="H17" s="111" t="str">
        <f>IFERROR(VLOOKUP(B17,'Manejo del Riesgo'!B12:J40,5,0),"")</f>
        <v/>
      </c>
      <c r="I17" s="111" t="str">
        <f>IFERROR(VLOOKUP(B17,'Manejo del Riesgo'!B12:J40,6,0),"")</f>
        <v/>
      </c>
      <c r="J17" s="112" t="str">
        <f>IFERROR(VLOOKUP(B17,'Manejo del Riesgo'!B12:J40,9,0),"")</f>
        <v/>
      </c>
    </row>
    <row r="18" spans="2:10" x14ac:dyDescent="0.25">
      <c r="B18" s="83"/>
      <c r="C18" s="37" t="str">
        <f>IFERROR(VLOOKUP(B18,Identificación!$C$3:$J$30,2,0),"")</f>
        <v/>
      </c>
      <c r="D18" s="37" t="str">
        <f>IFERROR(VLOOKUP(B18,Identificación!$C$3:$J$30,6,0),"")</f>
        <v/>
      </c>
      <c r="E18" s="111" t="str">
        <f>IFERROR(VLOOKUP(B18,Valoración!$B$4:$N$37,13,0),"")</f>
        <v/>
      </c>
      <c r="F18" s="111" t="str">
        <f>IFERROR(VLOOKUP(B18,Controles!$B$4:$N$33,4,0),"")</f>
        <v/>
      </c>
      <c r="G18" s="111" t="str">
        <f>IFERROR(VLOOKUP(B18,Controles!$B$4:$N$33,13,0),"")</f>
        <v/>
      </c>
      <c r="H18" s="111" t="str">
        <f>IFERROR(VLOOKUP(B18,'Manejo del Riesgo'!B13:J41,5,0),"")</f>
        <v/>
      </c>
      <c r="I18" s="111" t="str">
        <f>IFERROR(VLOOKUP(B18,'Manejo del Riesgo'!B13:J41,6,0),"")</f>
        <v/>
      </c>
      <c r="J18" s="112" t="str">
        <f>IFERROR(VLOOKUP(B18,'Manejo del Riesgo'!B13:J41,9,0),"")</f>
        <v/>
      </c>
    </row>
    <row r="19" spans="2:10" x14ac:dyDescent="0.25">
      <c r="B19" s="83"/>
      <c r="C19" s="37" t="str">
        <f>IFERROR(VLOOKUP(B19,Identificación!$C$3:$J$30,2,0),"")</f>
        <v/>
      </c>
      <c r="D19" s="37" t="str">
        <f>IFERROR(VLOOKUP(B19,Identificación!$C$3:$J$30,6,0),"")</f>
        <v/>
      </c>
      <c r="E19" s="111" t="str">
        <f>IFERROR(VLOOKUP(B19,Valoración!$B$4:$N$37,13,0),"")</f>
        <v/>
      </c>
      <c r="F19" s="111" t="str">
        <f>IFERROR(VLOOKUP(B19,Controles!$B$4:$N$33,4,0),"")</f>
        <v/>
      </c>
      <c r="G19" s="111" t="str">
        <f>IFERROR(VLOOKUP(B19,Controles!$B$4:$N$33,13,0),"")</f>
        <v/>
      </c>
      <c r="H19" s="111" t="str">
        <f>IFERROR(VLOOKUP(B19,'Manejo del Riesgo'!B14:J42,5,0),"")</f>
        <v/>
      </c>
      <c r="I19" s="111" t="str">
        <f>IFERROR(VLOOKUP(B19,'Manejo del Riesgo'!B14:J42,6,0),"")</f>
        <v/>
      </c>
      <c r="J19" s="112" t="str">
        <f>IFERROR(VLOOKUP(B19,'Manejo del Riesgo'!B14:J42,9,0),"")</f>
        <v/>
      </c>
    </row>
    <row r="20" spans="2:10" x14ac:dyDescent="0.25">
      <c r="B20" s="83"/>
      <c r="C20" s="37" t="str">
        <f>IFERROR(VLOOKUP(B20,Identificación!$C$3:$J$30,2,0),"")</f>
        <v/>
      </c>
      <c r="D20" s="37" t="str">
        <f>IFERROR(VLOOKUP(B20,Identificación!$C$3:$J$30,6,0),"")</f>
        <v/>
      </c>
      <c r="E20" s="111" t="str">
        <f>IFERROR(VLOOKUP(B20,Valoración!$B$4:$N$37,13,0),"")</f>
        <v/>
      </c>
      <c r="F20" s="111" t="str">
        <f>IFERROR(VLOOKUP(B20,Controles!$B$4:$N$33,4,0),"")</f>
        <v/>
      </c>
      <c r="G20" s="111" t="str">
        <f>IFERROR(VLOOKUP(B20,Controles!$B$4:$N$33,13,0),"")</f>
        <v/>
      </c>
      <c r="H20" s="111" t="str">
        <f>IFERROR(VLOOKUP(B20,'Manejo del Riesgo'!B15:J43,5,0),"")</f>
        <v/>
      </c>
      <c r="I20" s="111" t="str">
        <f>IFERROR(VLOOKUP(B20,'Manejo del Riesgo'!B15:J43,6,0),"")</f>
        <v/>
      </c>
      <c r="J20" s="112" t="str">
        <f>IFERROR(VLOOKUP(B20,'Manejo del Riesgo'!B15:J43,9,0),"")</f>
        <v/>
      </c>
    </row>
    <row r="21" spans="2:10" x14ac:dyDescent="0.25">
      <c r="B21" s="83"/>
      <c r="C21" s="37" t="str">
        <f>IFERROR(VLOOKUP(B21,Identificación!$C$3:$J$30,2,0),"")</f>
        <v/>
      </c>
      <c r="D21" s="37" t="str">
        <f>IFERROR(VLOOKUP(B21,Identificación!$C$3:$J$30,6,0),"")</f>
        <v/>
      </c>
      <c r="E21" s="111" t="str">
        <f>IFERROR(VLOOKUP(B21,Valoración!$B$4:$N$37,13,0),"")</f>
        <v/>
      </c>
      <c r="F21" s="111" t="str">
        <f>IFERROR(VLOOKUP(B21,Controles!$B$4:$N$33,4,0),"")</f>
        <v/>
      </c>
      <c r="G21" s="111" t="str">
        <f>IFERROR(VLOOKUP(B21,Controles!$B$4:$N$33,13,0),"")</f>
        <v/>
      </c>
      <c r="H21" s="111" t="str">
        <f>IFERROR(VLOOKUP(B21,'Manejo del Riesgo'!B16:J44,5,0),"")</f>
        <v/>
      </c>
      <c r="I21" s="111" t="str">
        <f>IFERROR(VLOOKUP(B21,'Manejo del Riesgo'!B16:J44,6,0),"")</f>
        <v/>
      </c>
      <c r="J21" s="112" t="str">
        <f>IFERROR(VLOOKUP(B21,'Manejo del Riesgo'!B16:J44,9,0),"")</f>
        <v/>
      </c>
    </row>
    <row r="22" spans="2:10" x14ac:dyDescent="0.25">
      <c r="B22" s="83"/>
      <c r="C22" s="37" t="str">
        <f>IFERROR(VLOOKUP(B22,Identificación!$C$3:$J$30,2,0),"")</f>
        <v/>
      </c>
      <c r="D22" s="37" t="str">
        <f>IFERROR(VLOOKUP(B22,Identificación!$C$3:$J$30,6,0),"")</f>
        <v/>
      </c>
      <c r="E22" s="111" t="str">
        <f>IFERROR(VLOOKUP(B22,Valoración!$B$4:$N$37,13,0),"")</f>
        <v/>
      </c>
      <c r="F22" s="111" t="str">
        <f>IFERROR(VLOOKUP(B22,Controles!$B$4:$N$33,4,0),"")</f>
        <v/>
      </c>
      <c r="G22" s="111" t="str">
        <f>IFERROR(VLOOKUP(B22,Controles!$B$4:$N$33,13,0),"")</f>
        <v/>
      </c>
      <c r="H22" s="111" t="str">
        <f>IFERROR(VLOOKUP(B22,'Manejo del Riesgo'!B17:J45,5,0),"")</f>
        <v/>
      </c>
      <c r="I22" s="111" t="str">
        <f>IFERROR(VLOOKUP(B22,'Manejo del Riesgo'!B17:J45,6,0),"")</f>
        <v/>
      </c>
      <c r="J22" s="112" t="str">
        <f>IFERROR(VLOOKUP(B22,'Manejo del Riesgo'!B17:J45,9,0),"")</f>
        <v/>
      </c>
    </row>
    <row r="23" spans="2:10" x14ac:dyDescent="0.25">
      <c r="B23" s="83"/>
      <c r="C23" s="37" t="str">
        <f>IFERROR(VLOOKUP(B23,Identificación!$C$3:$J$30,2,0),"")</f>
        <v/>
      </c>
      <c r="D23" s="37" t="str">
        <f>IFERROR(VLOOKUP(B23,Identificación!$C$3:$J$30,6,0),"")</f>
        <v/>
      </c>
      <c r="E23" s="111" t="str">
        <f>IFERROR(VLOOKUP(B23,Valoración!$B$4:$N$37,13,0),"")</f>
        <v/>
      </c>
      <c r="F23" s="111" t="str">
        <f>IFERROR(VLOOKUP(B23,Controles!$B$4:$N$33,4,0),"")</f>
        <v/>
      </c>
      <c r="G23" s="111" t="str">
        <f>IFERROR(VLOOKUP(B23,Controles!$B$4:$N$33,13,0),"")</f>
        <v/>
      </c>
      <c r="H23" s="111" t="str">
        <f>IFERROR(VLOOKUP(B23,'Manejo del Riesgo'!B18:J46,5,0),"")</f>
        <v/>
      </c>
      <c r="I23" s="111" t="str">
        <f>IFERROR(VLOOKUP(B23,'Manejo del Riesgo'!B18:J46,6,0),"")</f>
        <v/>
      </c>
      <c r="J23" s="112" t="str">
        <f>IFERROR(VLOOKUP(B23,'Manejo del Riesgo'!B18:J46,9,0),"")</f>
        <v/>
      </c>
    </row>
    <row r="24" spans="2:10" x14ac:dyDescent="0.25">
      <c r="B24" s="83"/>
      <c r="C24" s="37" t="str">
        <f>IFERROR(VLOOKUP(B24,Identificación!$C$3:$J$30,2,0),"")</f>
        <v/>
      </c>
      <c r="D24" s="37" t="str">
        <f>IFERROR(VLOOKUP(B24,Identificación!$C$3:$J$30,6,0),"")</f>
        <v/>
      </c>
      <c r="E24" s="111" t="str">
        <f>IFERROR(VLOOKUP(B24,Valoración!$B$4:$N$37,13,0),"")</f>
        <v/>
      </c>
      <c r="F24" s="111" t="str">
        <f>IFERROR(VLOOKUP(B24,Controles!$B$4:$N$33,4,0),"")</f>
        <v/>
      </c>
      <c r="G24" s="111" t="str">
        <f>IFERROR(VLOOKUP(B24,Controles!$B$4:$N$33,13,0),"")</f>
        <v/>
      </c>
      <c r="H24" s="111" t="str">
        <f>IFERROR(VLOOKUP(B24,'Manejo del Riesgo'!B19:J47,5,0),"")</f>
        <v/>
      </c>
      <c r="I24" s="111" t="str">
        <f>IFERROR(VLOOKUP(B24,'Manejo del Riesgo'!B19:J47,6,0),"")</f>
        <v/>
      </c>
      <c r="J24" s="112" t="str">
        <f>IFERROR(VLOOKUP(B24,'Manejo del Riesgo'!B19:J47,9,0),"")</f>
        <v/>
      </c>
    </row>
    <row r="25" spans="2:10" x14ac:dyDescent="0.25">
      <c r="B25" s="83"/>
      <c r="C25" s="37" t="str">
        <f>IFERROR(VLOOKUP(B25,Identificación!$C$3:$J$30,2,0),"")</f>
        <v/>
      </c>
      <c r="D25" s="37" t="str">
        <f>IFERROR(VLOOKUP(B25,Identificación!$C$3:$J$30,6,0),"")</f>
        <v/>
      </c>
      <c r="E25" s="111" t="str">
        <f>IFERROR(VLOOKUP(B25,Valoración!$B$4:$N$37,13,0),"")</f>
        <v/>
      </c>
      <c r="F25" s="111" t="str">
        <f>IFERROR(VLOOKUP(B25,Controles!$B$4:$N$33,4,0),"")</f>
        <v/>
      </c>
      <c r="G25" s="111" t="str">
        <f>IFERROR(VLOOKUP(B25,Controles!$B$4:$N$33,13,0),"")</f>
        <v/>
      </c>
      <c r="H25" s="111" t="str">
        <f>IFERROR(VLOOKUP(B25,'Manejo del Riesgo'!B20:J48,5,0),"")</f>
        <v/>
      </c>
      <c r="I25" s="111" t="str">
        <f>IFERROR(VLOOKUP(B25,'Manejo del Riesgo'!B20:J48,6,0),"")</f>
        <v/>
      </c>
      <c r="J25" s="112" t="str">
        <f>IFERROR(VLOOKUP(B25,'Manejo del Riesgo'!B20:J48,9,0),"")</f>
        <v/>
      </c>
    </row>
    <row r="26" spans="2:10" x14ac:dyDescent="0.25">
      <c r="B26" s="83"/>
      <c r="C26" s="37" t="str">
        <f>IFERROR(VLOOKUP(B26,Identificación!$C$3:$J$30,2,0),"")</f>
        <v/>
      </c>
      <c r="D26" s="37" t="str">
        <f>IFERROR(VLOOKUP(B26,Identificación!$C$3:$J$30,6,0),"")</f>
        <v/>
      </c>
      <c r="E26" s="111" t="str">
        <f>IFERROR(VLOOKUP(B26,Valoración!$B$4:$N$37,13,0),"")</f>
        <v/>
      </c>
      <c r="F26" s="111" t="str">
        <f>IFERROR(VLOOKUP(B26,Controles!$B$4:$N$33,4,0),"")</f>
        <v/>
      </c>
      <c r="G26" s="111" t="str">
        <f>IFERROR(VLOOKUP(B26,Controles!$B$4:$N$33,13,0),"")</f>
        <v/>
      </c>
      <c r="H26" s="111" t="str">
        <f>IFERROR(VLOOKUP(B26,'Manejo del Riesgo'!B21:J49,5,0),"")</f>
        <v/>
      </c>
      <c r="I26" s="111" t="str">
        <f>IFERROR(VLOOKUP(B26,'Manejo del Riesgo'!B21:J49,6,0),"")</f>
        <v/>
      </c>
      <c r="J26" s="112" t="str">
        <f>IFERROR(VLOOKUP(B26,'Manejo del Riesgo'!B21:J49,9,0),"")</f>
        <v/>
      </c>
    </row>
    <row r="27" spans="2:10" x14ac:dyDescent="0.25">
      <c r="B27" s="83"/>
      <c r="C27" s="37" t="str">
        <f>IFERROR(VLOOKUP(B27,Identificación!$C$3:$J$30,2,0),"")</f>
        <v/>
      </c>
      <c r="D27" s="37" t="str">
        <f>IFERROR(VLOOKUP(B27,Identificación!$C$3:$J$30,6,0),"")</f>
        <v/>
      </c>
      <c r="E27" s="111" t="str">
        <f>IFERROR(VLOOKUP(B27,Valoración!$B$4:$N$37,13,0),"")</f>
        <v/>
      </c>
      <c r="F27" s="111" t="str">
        <f>IFERROR(VLOOKUP(B27,Controles!$B$4:$N$33,4,0),"")</f>
        <v/>
      </c>
      <c r="G27" s="111" t="str">
        <f>IFERROR(VLOOKUP(B27,Controles!$B$4:$N$33,13,0),"")</f>
        <v/>
      </c>
      <c r="H27" s="111" t="str">
        <f>IFERROR(VLOOKUP(B27,'Manejo del Riesgo'!B22:J50,5,0),"")</f>
        <v/>
      </c>
      <c r="I27" s="111" t="str">
        <f>IFERROR(VLOOKUP(B27,'Manejo del Riesgo'!B22:J50,6,0),"")</f>
        <v/>
      </c>
      <c r="J27" s="112" t="str">
        <f>IFERROR(VLOOKUP(B27,'Manejo del Riesgo'!B22:J50,9,0),"")</f>
        <v/>
      </c>
    </row>
    <row r="28" spans="2:10" x14ac:dyDescent="0.25">
      <c r="B28" s="83"/>
      <c r="C28" s="37" t="str">
        <f>IFERROR(VLOOKUP(B28,Identificación!$C$3:$J$30,2,0),"")</f>
        <v/>
      </c>
      <c r="D28" s="37" t="str">
        <f>IFERROR(VLOOKUP(B28,Identificación!$C$3:$J$30,6,0),"")</f>
        <v/>
      </c>
      <c r="E28" s="111" t="str">
        <f>IFERROR(VLOOKUP(B28,Valoración!$B$4:$N$37,13,0),"")</f>
        <v/>
      </c>
      <c r="F28" s="111" t="str">
        <f>IFERROR(VLOOKUP(B28,Controles!$B$4:$N$33,4,0),"")</f>
        <v/>
      </c>
      <c r="G28" s="111" t="str">
        <f>IFERROR(VLOOKUP(B28,Controles!$B$4:$N$33,13,0),"")</f>
        <v/>
      </c>
      <c r="H28" s="111" t="str">
        <f>IFERROR(VLOOKUP(B28,'Manejo del Riesgo'!B23:J51,5,0),"")</f>
        <v/>
      </c>
      <c r="I28" s="111" t="str">
        <f>IFERROR(VLOOKUP(B28,'Manejo del Riesgo'!B23:J51,6,0),"")</f>
        <v/>
      </c>
      <c r="J28" s="112" t="str">
        <f>IFERROR(VLOOKUP(B28,'Manejo del Riesgo'!B23:J51,9,0),"")</f>
        <v/>
      </c>
    </row>
    <row r="29" spans="2:10" x14ac:dyDescent="0.25">
      <c r="B29" s="83"/>
      <c r="C29" s="37" t="str">
        <f>IFERROR(VLOOKUP(B29,Identificación!$C$3:$J$30,2,0),"")</f>
        <v/>
      </c>
      <c r="D29" s="37" t="str">
        <f>IFERROR(VLOOKUP(B29,Identificación!$C$3:$J$30,6,0),"")</f>
        <v/>
      </c>
      <c r="E29" s="111" t="str">
        <f>IFERROR(VLOOKUP(B29,Valoración!$B$4:$N$37,13,0),"")</f>
        <v/>
      </c>
      <c r="F29" s="111" t="str">
        <f>IFERROR(VLOOKUP(B29,Controles!$B$4:$N$33,4,0),"")</f>
        <v/>
      </c>
      <c r="G29" s="111" t="str">
        <f>IFERROR(VLOOKUP(B29,Controles!$B$4:$N$33,13,0),"")</f>
        <v/>
      </c>
      <c r="H29" s="111" t="str">
        <f>IFERROR(VLOOKUP(B29,'Manejo del Riesgo'!B24:J52,5,0),"")</f>
        <v/>
      </c>
      <c r="I29" s="111" t="str">
        <f>IFERROR(VLOOKUP(B29,'Manejo del Riesgo'!B24:J52,6,0),"")</f>
        <v/>
      </c>
      <c r="J29" s="112" t="str">
        <f>IFERROR(VLOOKUP(B29,'Manejo del Riesgo'!B24:J52,9,0),"")</f>
        <v/>
      </c>
    </row>
    <row r="30" spans="2:10" x14ac:dyDescent="0.25">
      <c r="B30" s="83"/>
      <c r="C30" s="37" t="str">
        <f>IFERROR(VLOOKUP(B30,Identificación!$C$3:$J$30,2,0),"")</f>
        <v/>
      </c>
      <c r="D30" s="37" t="str">
        <f>IFERROR(VLOOKUP(B30,Identificación!$C$3:$J$30,6,0),"")</f>
        <v/>
      </c>
      <c r="E30" s="111" t="str">
        <f>IFERROR(VLOOKUP(B30,Valoración!$B$4:$N$37,13,0),"")</f>
        <v/>
      </c>
      <c r="F30" s="111" t="str">
        <f>IFERROR(VLOOKUP(B30,Controles!$B$4:$N$33,4,0),"")</f>
        <v/>
      </c>
      <c r="G30" s="111" t="str">
        <f>IFERROR(VLOOKUP(B30,Controles!$B$4:$N$33,13,0),"")</f>
        <v/>
      </c>
      <c r="H30" s="111" t="str">
        <f>IFERROR(VLOOKUP(B30,'Manejo del Riesgo'!B25:J53,5,0),"")</f>
        <v/>
      </c>
      <c r="I30" s="111" t="str">
        <f>IFERROR(VLOOKUP(B30,'Manejo del Riesgo'!B25:J53,6,0),"")</f>
        <v/>
      </c>
      <c r="J30" s="112" t="str">
        <f>IFERROR(VLOOKUP(B30,'Manejo del Riesgo'!B25:J53,9,0),"")</f>
        <v/>
      </c>
    </row>
    <row r="31" spans="2:10" x14ac:dyDescent="0.25">
      <c r="B31" s="83"/>
      <c r="C31" s="37" t="str">
        <f>IFERROR(VLOOKUP(B31,Identificación!$C$3:$J$30,2,0),"")</f>
        <v/>
      </c>
      <c r="D31" s="37" t="str">
        <f>IFERROR(VLOOKUP(B31,Identificación!$C$3:$J$30,6,0),"")</f>
        <v/>
      </c>
      <c r="E31" s="111" t="str">
        <f>IFERROR(VLOOKUP(B31,Valoración!$B$4:$N$37,13,0),"")</f>
        <v/>
      </c>
      <c r="F31" s="111" t="str">
        <f>IFERROR(VLOOKUP(B31,Controles!$B$4:$N$33,4,0),"")</f>
        <v/>
      </c>
      <c r="G31" s="111" t="str">
        <f>IFERROR(VLOOKUP(B31,Controles!$B$4:$N$33,13,0),"")</f>
        <v/>
      </c>
      <c r="H31" s="111" t="str">
        <f>IFERROR(VLOOKUP(B31,'Manejo del Riesgo'!B26:J54,5,0),"")</f>
        <v/>
      </c>
      <c r="I31" s="111" t="str">
        <f>IFERROR(VLOOKUP(B31,'Manejo del Riesgo'!B26:J54,6,0),"")</f>
        <v/>
      </c>
      <c r="J31" s="112" t="str">
        <f>IFERROR(VLOOKUP(B31,'Manejo del Riesgo'!B26:J54,9,0),"")</f>
        <v/>
      </c>
    </row>
    <row r="32" spans="2:10" x14ac:dyDescent="0.25">
      <c r="B32" s="83"/>
      <c r="C32" s="37" t="str">
        <f>IFERROR(VLOOKUP(B32,Identificación!$C$3:$J$30,2,0),"")</f>
        <v/>
      </c>
      <c r="D32" s="37" t="str">
        <f>IFERROR(VLOOKUP(B32,Identificación!$C$3:$J$30,6,0),"")</f>
        <v/>
      </c>
      <c r="E32" s="111" t="str">
        <f>IFERROR(VLOOKUP(B32,Valoración!$B$4:$N$37,13,0),"")</f>
        <v/>
      </c>
      <c r="F32" s="111" t="str">
        <f>IFERROR(VLOOKUP(B32,Controles!$B$4:$N$33,4,0),"")</f>
        <v/>
      </c>
      <c r="G32" s="111" t="str">
        <f>IFERROR(VLOOKUP(B32,Controles!$B$4:$N$33,13,0),"")</f>
        <v/>
      </c>
      <c r="H32" s="111" t="str">
        <f>IFERROR(VLOOKUP(B32,'Manejo del Riesgo'!B27:J55,5,0),"")</f>
        <v/>
      </c>
      <c r="I32" s="111" t="str">
        <f>IFERROR(VLOOKUP(B32,'Manejo del Riesgo'!B27:J55,6,0),"")</f>
        <v/>
      </c>
      <c r="J32" s="112" t="str">
        <f>IFERROR(VLOOKUP(B32,'Manejo del Riesgo'!B27:J55,9,0),"")</f>
        <v/>
      </c>
    </row>
    <row r="33" spans="2:10" x14ac:dyDescent="0.25">
      <c r="B33" s="83"/>
      <c r="C33" s="37" t="str">
        <f>IFERROR(VLOOKUP(B33,Identificación!$C$3:$J$30,2,0),"")</f>
        <v/>
      </c>
      <c r="D33" s="37" t="str">
        <f>IFERROR(VLOOKUP(B33,Identificación!$C$3:$J$30,6,0),"")</f>
        <v/>
      </c>
      <c r="E33" s="111" t="str">
        <f>IFERROR(VLOOKUP(B33,Valoración!$B$4:$N$37,13,0),"")</f>
        <v/>
      </c>
      <c r="F33" s="111" t="str">
        <f>IFERROR(VLOOKUP(B33,Controles!$B$4:$N$33,4,0),"")</f>
        <v/>
      </c>
      <c r="G33" s="111" t="str">
        <f>IFERROR(VLOOKUP(B33,Controles!$B$4:$N$33,13,0),"")</f>
        <v/>
      </c>
      <c r="H33" s="111" t="str">
        <f>IFERROR(VLOOKUP(B33,'Manejo del Riesgo'!B28:J56,5,0),"")</f>
        <v/>
      </c>
      <c r="I33" s="111" t="str">
        <f>IFERROR(VLOOKUP(B33,'Manejo del Riesgo'!B28:J56,6,0),"")</f>
        <v/>
      </c>
      <c r="J33" s="112" t="str">
        <f>IFERROR(VLOOKUP(B33,'Manejo del Riesgo'!B28:J56,9,0),"")</f>
        <v/>
      </c>
    </row>
    <row r="34" spans="2:10" x14ac:dyDescent="0.25">
      <c r="B34" s="83"/>
      <c r="C34" s="37" t="str">
        <f>IFERROR(VLOOKUP(B34,Identificación!$C$3:$J$30,2,0),"")</f>
        <v/>
      </c>
      <c r="D34" s="37" t="str">
        <f>IFERROR(VLOOKUP(B34,Identificación!$C$3:$J$30,6,0),"")</f>
        <v/>
      </c>
      <c r="E34" s="111" t="str">
        <f>IFERROR(VLOOKUP(B34,Valoración!$B$4:$N$37,13,0),"")</f>
        <v/>
      </c>
      <c r="F34" s="111" t="str">
        <f>IFERROR(VLOOKUP(B34,Controles!$B$4:$N$33,4,0),"")</f>
        <v/>
      </c>
      <c r="G34" s="111" t="str">
        <f>IFERROR(VLOOKUP(B34,Controles!$B$4:$N$33,13,0),"")</f>
        <v/>
      </c>
      <c r="H34" s="111" t="str">
        <f>IFERROR(VLOOKUP(B34,'Manejo del Riesgo'!B29:J57,5,0),"")</f>
        <v/>
      </c>
      <c r="I34" s="111" t="str">
        <f>IFERROR(VLOOKUP(B34,'Manejo del Riesgo'!B29:J57,6,0),"")</f>
        <v/>
      </c>
      <c r="J34" s="112" t="str">
        <f>IFERROR(VLOOKUP(B34,'Manejo del Riesgo'!B29:J57,9,0),"")</f>
        <v/>
      </c>
    </row>
    <row r="35" spans="2:10" x14ac:dyDescent="0.25">
      <c r="B35" s="83"/>
      <c r="C35" s="37" t="str">
        <f>IFERROR(VLOOKUP(B35,Identificación!$C$3:$J$30,2,0),"")</f>
        <v/>
      </c>
      <c r="D35" s="37" t="str">
        <f>IFERROR(VLOOKUP(B35,Identificación!$C$3:$J$30,6,0),"")</f>
        <v/>
      </c>
      <c r="E35" s="111" t="str">
        <f>IFERROR(VLOOKUP(B35,Valoración!$B$4:$N$37,13,0),"")</f>
        <v/>
      </c>
      <c r="F35" s="111" t="str">
        <f>IFERROR(VLOOKUP(B35,Controles!$B$4:$N$33,4,0),"")</f>
        <v/>
      </c>
      <c r="G35" s="111" t="str">
        <f>IFERROR(VLOOKUP(B35,Controles!$B$4:$N$33,13,0),"")</f>
        <v/>
      </c>
      <c r="H35" s="111" t="str">
        <f>IFERROR(VLOOKUP(B35,'Manejo del Riesgo'!B30:J58,5,0),"")</f>
        <v/>
      </c>
      <c r="I35" s="111" t="str">
        <f>IFERROR(VLOOKUP(B35,'Manejo del Riesgo'!B30:J58,6,0),"")</f>
        <v/>
      </c>
      <c r="J35" s="112" t="str">
        <f>IFERROR(VLOOKUP(B35,'Manejo del Riesgo'!B30:J58,9,0),"")</f>
        <v/>
      </c>
    </row>
    <row r="36" spans="2:10" x14ac:dyDescent="0.25">
      <c r="B36" s="83"/>
      <c r="C36" s="37" t="str">
        <f>IFERROR(VLOOKUP(B36,Identificación!$C$3:$J$30,2,0),"")</f>
        <v/>
      </c>
      <c r="D36" s="37" t="str">
        <f>IFERROR(VLOOKUP(B36,Identificación!$C$3:$J$30,6,0),"")</f>
        <v/>
      </c>
      <c r="E36" s="111" t="str">
        <f>IFERROR(VLOOKUP(B36,Valoración!$B$4:$N$37,13,0),"")</f>
        <v/>
      </c>
      <c r="F36" s="111" t="str">
        <f>IFERROR(VLOOKUP(B36,Controles!$B$4:$N$33,4,0),"")</f>
        <v/>
      </c>
      <c r="G36" s="111" t="str">
        <f>IFERROR(VLOOKUP(B36,Controles!$B$4:$N$33,13,0),"")</f>
        <v/>
      </c>
      <c r="H36" s="111" t="str">
        <f>IFERROR(VLOOKUP(B36,'Manejo del Riesgo'!B31:J59,5,0),"")</f>
        <v/>
      </c>
      <c r="I36" s="111" t="str">
        <f>IFERROR(VLOOKUP(B36,'Manejo del Riesgo'!B31:J59,6,0),"")</f>
        <v/>
      </c>
      <c r="J36" s="112" t="str">
        <f>IFERROR(VLOOKUP(B36,'Manejo del Riesgo'!B31:J59,9,0),"")</f>
        <v/>
      </c>
    </row>
    <row r="37" spans="2:10" x14ac:dyDescent="0.25">
      <c r="B37" s="83"/>
      <c r="C37" s="37" t="str">
        <f>IFERROR(VLOOKUP(B37,Identificación!$C$3:$J$30,2,0),"")</f>
        <v/>
      </c>
      <c r="D37" s="37" t="str">
        <f>IFERROR(VLOOKUP(B37,Identificación!$C$3:$J$30,6,0),"")</f>
        <v/>
      </c>
      <c r="E37" s="111" t="str">
        <f>IFERROR(VLOOKUP(B37,Valoración!$B$4:$N$37,13,0),"")</f>
        <v/>
      </c>
      <c r="F37" s="111" t="str">
        <f>IFERROR(VLOOKUP(B37,Controles!$B$4:$N$33,4,0),"")</f>
        <v/>
      </c>
      <c r="G37" s="111" t="str">
        <f>IFERROR(VLOOKUP(B37,Controles!$B$4:$N$33,13,0),"")</f>
        <v/>
      </c>
      <c r="H37" s="111" t="str">
        <f>IFERROR(VLOOKUP(B37,'Manejo del Riesgo'!B32:J60,5,0),"")</f>
        <v/>
      </c>
      <c r="I37" s="111" t="str">
        <f>IFERROR(VLOOKUP(B37,'Manejo del Riesgo'!B32:J60,6,0),"")</f>
        <v/>
      </c>
      <c r="J37" s="112" t="str">
        <f>IFERROR(VLOOKUP(B37,'Manejo del Riesgo'!B32:J60,9,0),"")</f>
        <v/>
      </c>
    </row>
    <row r="38" spans="2:10" x14ac:dyDescent="0.25">
      <c r="B38" s="83"/>
      <c r="C38" s="37" t="str">
        <f>IFERROR(VLOOKUP(B38,Identificación!$C$3:$J$30,2,0),"")</f>
        <v/>
      </c>
      <c r="D38" s="37" t="str">
        <f>IFERROR(VLOOKUP(B38,Identificación!$C$3:$J$30,6,0),"")</f>
        <v/>
      </c>
      <c r="E38" s="111" t="str">
        <f>IFERROR(VLOOKUP(B38,Valoración!$B$4:$N$37,13,0),"")</f>
        <v/>
      </c>
      <c r="F38" s="111" t="str">
        <f>IFERROR(VLOOKUP(B38,Controles!$B$4:$N$33,4,0),"")</f>
        <v/>
      </c>
      <c r="G38" s="111" t="str">
        <f>IFERROR(VLOOKUP(B38,Controles!$B$4:$N$33,13,0),"")</f>
        <v/>
      </c>
      <c r="H38" s="111" t="str">
        <f>IFERROR(VLOOKUP(B38,'Manejo del Riesgo'!B33:J61,5,0),"")</f>
        <v/>
      </c>
      <c r="I38" s="111" t="str">
        <f>IFERROR(VLOOKUP(B38,'Manejo del Riesgo'!B33:J61,6,0),"")</f>
        <v/>
      </c>
      <c r="J38" s="112" t="str">
        <f>IFERROR(VLOOKUP(B38,'Manejo del Riesgo'!B33:J61,9,0),"")</f>
        <v/>
      </c>
    </row>
    <row r="39" spans="2:10" x14ac:dyDescent="0.25">
      <c r="B39" s="83"/>
      <c r="C39" s="37" t="str">
        <f>IFERROR(VLOOKUP(B39,Identificación!$C$3:$J$30,2,0),"")</f>
        <v/>
      </c>
      <c r="D39" s="37" t="str">
        <f>IFERROR(VLOOKUP(B39,Identificación!$C$3:$J$30,6,0),"")</f>
        <v/>
      </c>
      <c r="E39" s="111" t="str">
        <f>IFERROR(VLOOKUP(B39,Valoración!$B$4:$N$37,13,0),"")</f>
        <v/>
      </c>
      <c r="F39" s="111" t="str">
        <f>IFERROR(VLOOKUP(B39,Controles!$B$4:$N$33,4,0),"")</f>
        <v/>
      </c>
      <c r="G39" s="111" t="str">
        <f>IFERROR(VLOOKUP(B39,Controles!$B$4:$N$33,13,0),"")</f>
        <v/>
      </c>
      <c r="H39" s="111" t="str">
        <f>IFERROR(VLOOKUP(B39,'Manejo del Riesgo'!B34:J62,5,0),"")</f>
        <v/>
      </c>
      <c r="I39" s="111" t="str">
        <f>IFERROR(VLOOKUP(B39,'Manejo del Riesgo'!B34:J62,6,0),"")</f>
        <v/>
      </c>
      <c r="J39" s="112" t="str">
        <f>IFERROR(VLOOKUP(B39,'Manejo del Riesgo'!B34:J62,9,0),"")</f>
        <v/>
      </c>
    </row>
    <row r="40" spans="2:10" x14ac:dyDescent="0.25">
      <c r="B40" s="83"/>
      <c r="C40" s="37" t="str">
        <f>IFERROR(VLOOKUP(B40,Identificación!$C$3:$J$30,2,0),"")</f>
        <v/>
      </c>
      <c r="D40" s="37" t="str">
        <f>IFERROR(VLOOKUP(B40,Identificación!$C$3:$J$30,6,0),"")</f>
        <v/>
      </c>
      <c r="E40" s="111" t="str">
        <f>IFERROR(VLOOKUP(B40,Valoración!$B$4:$N$37,13,0),"")</f>
        <v/>
      </c>
      <c r="F40" s="111" t="str">
        <f>IFERROR(VLOOKUP(B40,Controles!$B$4:$N$33,4,0),"")</f>
        <v/>
      </c>
      <c r="G40" s="111" t="str">
        <f>IFERROR(VLOOKUP(B40,Controles!$B$4:$N$33,13,0),"")</f>
        <v/>
      </c>
      <c r="H40" s="111" t="str">
        <f>IFERROR(VLOOKUP(B40,'Manejo del Riesgo'!B35:J63,5,0),"")</f>
        <v/>
      </c>
      <c r="I40" s="111" t="str">
        <f>IFERROR(VLOOKUP(B40,'Manejo del Riesgo'!B35:J63,6,0),"")</f>
        <v/>
      </c>
      <c r="J40" s="112" t="str">
        <f>IFERROR(VLOOKUP(B40,'Manejo del Riesgo'!B35:J63,9,0),"")</f>
        <v/>
      </c>
    </row>
    <row r="41" spans="2:10" ht="16.5" thickBot="1" x14ac:dyDescent="0.3">
      <c r="B41" s="84"/>
      <c r="C41" s="44" t="str">
        <f>IFERROR(VLOOKUP(B41,Identificación!$C$3:$J$30,2,0),"")</f>
        <v/>
      </c>
      <c r="D41" s="44" t="str">
        <f>IFERROR(VLOOKUP(B41,Identificación!$C$3:$J$30,6,0),"")</f>
        <v/>
      </c>
      <c r="E41" s="113" t="str">
        <f>IFERROR(VLOOKUP(B41,Valoración!$B$4:$N$37,13,0),"")</f>
        <v/>
      </c>
      <c r="F41" s="113" t="str">
        <f>IFERROR(VLOOKUP(B41,Controles!$B$4:$N$33,4,0),"")</f>
        <v/>
      </c>
      <c r="G41" s="113" t="str">
        <f>IFERROR(VLOOKUP(B41,Controles!$B$4:$N$33,13,0),"")</f>
        <v/>
      </c>
      <c r="H41" s="113" t="str">
        <f>IFERROR(VLOOKUP(B41,'Manejo del Riesgo'!B36:J64,5,0),"")</f>
        <v/>
      </c>
      <c r="I41" s="113" t="str">
        <f>IFERROR(VLOOKUP(B41,'Manejo del Riesgo'!B36:J64,6,0),"")</f>
        <v/>
      </c>
      <c r="J41" s="114" t="str">
        <f>IFERROR(VLOOKUP(B41,'Manejo del Riesgo'!B36:J64,9,0),"")</f>
        <v/>
      </c>
    </row>
  </sheetData>
  <mergeCells count="15">
    <mergeCell ref="I7:I8"/>
    <mergeCell ref="J7:J8"/>
    <mergeCell ref="B2:C5"/>
    <mergeCell ref="D2:H5"/>
    <mergeCell ref="I5:J5"/>
    <mergeCell ref="I4:J4"/>
    <mergeCell ref="I3:J3"/>
    <mergeCell ref="I2:J2"/>
    <mergeCell ref="B7:B8"/>
    <mergeCell ref="D7:D8"/>
    <mergeCell ref="E7:E8"/>
    <mergeCell ref="F7:F8"/>
    <mergeCell ref="G7:G8"/>
    <mergeCell ref="H7:H8"/>
    <mergeCell ref="C7:C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Base</vt:lpstr>
      <vt:lpstr>Instructivo</vt:lpstr>
      <vt:lpstr>Contexto</vt:lpstr>
      <vt:lpstr>Identificación</vt:lpstr>
      <vt:lpstr>Valoración</vt:lpstr>
      <vt:lpstr>Controles</vt:lpstr>
      <vt:lpstr>Manejo del Riesgo</vt:lpstr>
      <vt:lpstr>Matriz de Riesgos</vt:lpstr>
      <vt:lpstr>CONTRL2</vt:lpstr>
      <vt:lpstr>CTRL</vt:lpstr>
      <vt:lpstr>IMPA1</vt:lpstr>
      <vt:lpstr>PROB1</vt:lpstr>
      <vt:lpstr>RIESGO1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dc:creator>
  <cp:lastModifiedBy>Juan Pedro Gutierrez</cp:lastModifiedBy>
  <dcterms:created xsi:type="dcterms:W3CDTF">2024-08-13T00:53:38Z</dcterms:created>
  <dcterms:modified xsi:type="dcterms:W3CDTF">2025-01-08T13:01:20Z</dcterms:modified>
</cp:coreProperties>
</file>