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G:\Mi unidad\15 IDEP MAYO 19 DE 2022\9 IDEP 2025\120_28_3_Plan_de_Accion_2025\V1 plan accion Bogota Camina Segura\"/>
    </mc:Choice>
  </mc:AlternateContent>
  <bookViews>
    <workbookView xWindow="0" yWindow="0" windowWidth="20490" windowHeight="7650" tabRatio="638" firstSheet="2" activeTab="2"/>
  </bookViews>
  <sheets>
    <sheet name="PP V0" sheetId="25" state="hidden" r:id="rId1"/>
    <sheet name="PP BCS V2" sheetId="26" state="hidden" r:id="rId2"/>
    <sheet name="PP BCS V1P" sheetId="30" r:id="rId3"/>
    <sheet name="Hoja2" sheetId="29" state="hidden" r:id="rId4"/>
    <sheet name="PP BCS V1 (2)" sheetId="28" state="hidden" r:id="rId5"/>
    <sheet name="PP BCS V1" sheetId="27" state="hidden" r:id="rId6"/>
  </sheets>
  <externalReferences>
    <externalReference r:id="rId7"/>
    <externalReference r:id="rId8"/>
  </externalReferences>
  <definedNames>
    <definedName name="_xlnm.Print_Area" localSheetId="5">'PP BCS V1'!$A$1:$Z$69</definedName>
    <definedName name="_xlnm.Print_Area" localSheetId="4">'PP BCS V1 (2)'!$A$1:$Y$50</definedName>
    <definedName name="_xlnm.Print_Area" localSheetId="2">'PP BCS V1P'!$A$1:$Z$68</definedName>
    <definedName name="_xlnm.Print_Area" localSheetId="1">'PP BCS V2'!$A$1:$Z$47</definedName>
    <definedName name="_xlnm.Print_Area" localSheetId="0">'PP V0'!$A$1:$Y$66</definedName>
    <definedName name="listas">[1]listas!$C$1:$C$8</definedName>
    <definedName name="modalidad" localSheetId="5">#REF!</definedName>
    <definedName name="modalidad" localSheetId="4">#REF!</definedName>
    <definedName name="modalidad" localSheetId="2">#REF!</definedName>
    <definedName name="modalidad" localSheetId="1">#REF!</definedName>
    <definedName name="modalidad" localSheetId="0">#REF!</definedName>
    <definedName name="modalidad">#REF!</definedName>
    <definedName name="otro" localSheetId="5">#REF!</definedName>
    <definedName name="otro" localSheetId="4">#REF!</definedName>
    <definedName name="otro" localSheetId="2">#REF!</definedName>
    <definedName name="otro" localSheetId="1">#REF!</definedName>
    <definedName name="otro" localSheetId="0">#REF!</definedName>
    <definedName name="otro">#REF!</definedName>
    <definedName name="_xlnm.Print_Titles" localSheetId="5">'PP BCS V1'!$1:$11</definedName>
    <definedName name="_xlnm.Print_Titles" localSheetId="4">'PP BCS V1 (2)'!$1:$11</definedName>
    <definedName name="_xlnm.Print_Titles" localSheetId="2">'PP BCS V1P'!$1:$11</definedName>
    <definedName name="_xlnm.Print_Titles" localSheetId="1">'PP BCS V2'!$1:$11</definedName>
    <definedName name="_xlnm.Print_Titles" localSheetId="0">'PP V0'!$1:$12</definedName>
  </definedNames>
  <calcPr calcId="162913"/>
  <pivotCaches>
    <pivotCache cacheId="9" r:id="rId9"/>
  </pivotCaches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18" roundtripDataSignature="AMtx7mhY3ChB9Ul7jisoOTxBSaQPfuNzVQ=="/>
    </ext>
  </extLst>
</workbook>
</file>

<file path=xl/calcChain.xml><?xml version="1.0" encoding="utf-8"?>
<calcChain xmlns="http://schemas.openxmlformats.org/spreadsheetml/2006/main">
  <c r="U61" i="30" l="1"/>
  <c r="U62" i="30" s="1"/>
  <c r="T61" i="30"/>
  <c r="S61" i="30"/>
  <c r="S62" i="30" s="1"/>
  <c r="R61" i="30"/>
  <c r="R62" i="30" s="1"/>
  <c r="O61" i="30"/>
  <c r="V60" i="30"/>
  <c r="W57" i="30"/>
  <c r="X57" i="30"/>
  <c r="Y57" i="30"/>
  <c r="W58" i="30"/>
  <c r="X58" i="30"/>
  <c r="Y58" i="30"/>
  <c r="W59" i="30"/>
  <c r="X59" i="30"/>
  <c r="Y59" i="30"/>
  <c r="W60" i="30"/>
  <c r="W61" i="30" s="1"/>
  <c r="X60" i="30"/>
  <c r="Y60" i="30"/>
  <c r="Z60" i="30" s="1"/>
  <c r="O56" i="30"/>
  <c r="Z66" i="30"/>
  <c r="N65" i="30"/>
  <c r="T62" i="30"/>
  <c r="Q61" i="30"/>
  <c r="Q62" i="30" s="1"/>
  <c r="P61" i="30"/>
  <c r="P62" i="30" s="1"/>
  <c r="M61" i="30"/>
  <c r="M62" i="30" s="1"/>
  <c r="L61" i="30"/>
  <c r="L62" i="30" s="1"/>
  <c r="R60" i="30"/>
  <c r="N60" i="30"/>
  <c r="V59" i="30"/>
  <c r="R59" i="30"/>
  <c r="N59" i="30"/>
  <c r="V58" i="30"/>
  <c r="R58" i="30"/>
  <c r="N58" i="30"/>
  <c r="Z57" i="30"/>
  <c r="V57" i="30"/>
  <c r="V61" i="30" s="1"/>
  <c r="V62" i="30" s="1"/>
  <c r="R57" i="30"/>
  <c r="N57" i="30"/>
  <c r="Y56" i="30"/>
  <c r="Y61" i="30" s="1"/>
  <c r="X56" i="30"/>
  <c r="V56" i="30"/>
  <c r="R56" i="30"/>
  <c r="K56" i="30"/>
  <c r="W56" i="30" s="1"/>
  <c r="L55" i="30"/>
  <c r="U54" i="30"/>
  <c r="U55" i="30" s="1"/>
  <c r="T54" i="30"/>
  <c r="T55" i="30" s="1"/>
  <c r="S54" i="30"/>
  <c r="S55" i="30" s="1"/>
  <c r="Q54" i="30"/>
  <c r="Q55" i="30" s="1"/>
  <c r="P54" i="30"/>
  <c r="P55" i="30" s="1"/>
  <c r="O54" i="30"/>
  <c r="O55" i="30" s="1"/>
  <c r="M54" i="30"/>
  <c r="M55" i="30" s="1"/>
  <c r="L54" i="30"/>
  <c r="K54" i="30"/>
  <c r="K55" i="30" s="1"/>
  <c r="Y53" i="30"/>
  <c r="X53" i="30"/>
  <c r="W53" i="30"/>
  <c r="Z53" i="30" s="1"/>
  <c r="V53" i="30"/>
  <c r="N53" i="30"/>
  <c r="Y52" i="30"/>
  <c r="X52" i="30"/>
  <c r="W52" i="30"/>
  <c r="V52" i="30"/>
  <c r="N52" i="30"/>
  <c r="Y51" i="30"/>
  <c r="Z51" i="30" s="1"/>
  <c r="X51" i="30"/>
  <c r="W51" i="30"/>
  <c r="V51" i="30"/>
  <c r="R51" i="30"/>
  <c r="N51" i="30"/>
  <c r="Y50" i="30"/>
  <c r="X50" i="30"/>
  <c r="W50" i="30"/>
  <c r="V50" i="30"/>
  <c r="R50" i="30"/>
  <c r="N50" i="30"/>
  <c r="Y49" i="30"/>
  <c r="X49" i="30"/>
  <c r="W49" i="30"/>
  <c r="V49" i="30"/>
  <c r="R49" i="30"/>
  <c r="N49" i="30"/>
  <c r="Y48" i="30"/>
  <c r="X48" i="30"/>
  <c r="W48" i="30"/>
  <c r="V48" i="30"/>
  <c r="R48" i="30"/>
  <c r="N48" i="30"/>
  <c r="M46" i="30"/>
  <c r="U45" i="30"/>
  <c r="U46" i="30" s="1"/>
  <c r="T45" i="30"/>
  <c r="T46" i="30" s="1"/>
  <c r="S45" i="30"/>
  <c r="S46" i="30" s="1"/>
  <c r="Q45" i="30"/>
  <c r="Q46" i="30" s="1"/>
  <c r="P45" i="30"/>
  <c r="P46" i="30" s="1"/>
  <c r="O45" i="30"/>
  <c r="O46" i="30" s="1"/>
  <c r="M45" i="30"/>
  <c r="L45" i="30"/>
  <c r="L46" i="30" s="1"/>
  <c r="K45" i="30"/>
  <c r="K46" i="30" s="1"/>
  <c r="Y44" i="30"/>
  <c r="X44" i="30"/>
  <c r="W44" i="30"/>
  <c r="V44" i="30"/>
  <c r="V45" i="30" s="1"/>
  <c r="V46" i="30" s="1"/>
  <c r="R44" i="30"/>
  <c r="R45" i="30" s="1"/>
  <c r="R46" i="30" s="1"/>
  <c r="N44" i="30"/>
  <c r="Y43" i="30"/>
  <c r="Y45" i="30" s="1"/>
  <c r="Y46" i="30" s="1"/>
  <c r="X43" i="30"/>
  <c r="W43" i="30"/>
  <c r="V43" i="30"/>
  <c r="R43" i="30"/>
  <c r="N43" i="30"/>
  <c r="M42" i="30"/>
  <c r="V41" i="30"/>
  <c r="V42" i="30" s="1"/>
  <c r="U41" i="30"/>
  <c r="U42" i="30" s="1"/>
  <c r="T41" i="30"/>
  <c r="T42" i="30" s="1"/>
  <c r="S41" i="30"/>
  <c r="S42" i="30" s="1"/>
  <c r="Q41" i="30"/>
  <c r="Q42" i="30" s="1"/>
  <c r="P41" i="30"/>
  <c r="P42" i="30" s="1"/>
  <c r="O41" i="30"/>
  <c r="O42" i="30" s="1"/>
  <c r="M41" i="30"/>
  <c r="L41" i="30"/>
  <c r="L42" i="30" s="1"/>
  <c r="K41" i="30"/>
  <c r="K42" i="30" s="1"/>
  <c r="Y40" i="30"/>
  <c r="X40" i="30"/>
  <c r="X41" i="30" s="1"/>
  <c r="X42" i="30" s="1"/>
  <c r="W40" i="30"/>
  <c r="Z40" i="30" s="1"/>
  <c r="R40" i="30"/>
  <c r="N40" i="30"/>
  <c r="Y39" i="30"/>
  <c r="X39" i="30"/>
  <c r="W39" i="30"/>
  <c r="R39" i="30"/>
  <c r="N39" i="30"/>
  <c r="U38" i="30"/>
  <c r="U37" i="30"/>
  <c r="T37" i="30"/>
  <c r="T38" i="30" s="1"/>
  <c r="S37" i="30"/>
  <c r="S38" i="30" s="1"/>
  <c r="Q37" i="30"/>
  <c r="Q38" i="30" s="1"/>
  <c r="P37" i="30"/>
  <c r="P38" i="30" s="1"/>
  <c r="O37" i="30"/>
  <c r="O38" i="30" s="1"/>
  <c r="M37" i="30"/>
  <c r="M38" i="30" s="1"/>
  <c r="L37" i="30"/>
  <c r="L38" i="30" s="1"/>
  <c r="K37" i="30"/>
  <c r="K38" i="30" s="1"/>
  <c r="Y36" i="30"/>
  <c r="X36" i="30"/>
  <c r="W36" i="30"/>
  <c r="R36" i="30"/>
  <c r="N36" i="30"/>
  <c r="Y35" i="30"/>
  <c r="X35" i="30"/>
  <c r="W35" i="30"/>
  <c r="V35" i="30"/>
  <c r="R35" i="30"/>
  <c r="N35" i="30"/>
  <c r="Y34" i="30"/>
  <c r="X34" i="30"/>
  <c r="W34" i="30"/>
  <c r="V34" i="30"/>
  <c r="R34" i="30"/>
  <c r="N34" i="30"/>
  <c r="N37" i="30" s="1"/>
  <c r="N38" i="30" s="1"/>
  <c r="U32" i="30"/>
  <c r="T32" i="30"/>
  <c r="S32" i="30"/>
  <c r="Q32" i="30"/>
  <c r="P32" i="30"/>
  <c r="O32" i="30"/>
  <c r="M32" i="30"/>
  <c r="L32" i="30"/>
  <c r="K32" i="30"/>
  <c r="Y31" i="30"/>
  <c r="X31" i="30"/>
  <c r="W31" i="30"/>
  <c r="Z31" i="30" s="1"/>
  <c r="V31" i="30"/>
  <c r="R31" i="30"/>
  <c r="N31" i="30"/>
  <c r="Y30" i="30"/>
  <c r="X30" i="30"/>
  <c r="W30" i="30"/>
  <c r="V30" i="30"/>
  <c r="V32" i="30" s="1"/>
  <c r="R30" i="30"/>
  <c r="N30" i="30"/>
  <c r="U29" i="30"/>
  <c r="T29" i="30"/>
  <c r="S29" i="30"/>
  <c r="Q29" i="30"/>
  <c r="P29" i="30"/>
  <c r="O29" i="30"/>
  <c r="M29" i="30"/>
  <c r="L29" i="30"/>
  <c r="K29" i="30"/>
  <c r="Y28" i="30"/>
  <c r="X28" i="30"/>
  <c r="W28" i="30"/>
  <c r="V28" i="30"/>
  <c r="R28" i="30"/>
  <c r="N28" i="30"/>
  <c r="Y27" i="30"/>
  <c r="X27" i="30"/>
  <c r="W27" i="30"/>
  <c r="Z27" i="30" s="1"/>
  <c r="V27" i="30"/>
  <c r="R27" i="30"/>
  <c r="N27" i="30"/>
  <c r="U26" i="30"/>
  <c r="T26" i="30"/>
  <c r="S26" i="30"/>
  <c r="Q26" i="30"/>
  <c r="P26" i="30"/>
  <c r="O26" i="30"/>
  <c r="M26" i="30"/>
  <c r="L26" i="30"/>
  <c r="K26" i="30"/>
  <c r="Y25" i="30"/>
  <c r="Z25" i="30" s="1"/>
  <c r="X25" i="30"/>
  <c r="W25" i="30"/>
  <c r="V25" i="30"/>
  <c r="R25" i="30"/>
  <c r="N25" i="30"/>
  <c r="N26" i="30" s="1"/>
  <c r="Y24" i="30"/>
  <c r="Y26" i="30" s="1"/>
  <c r="X24" i="30"/>
  <c r="X26" i="30" s="1"/>
  <c r="W24" i="30"/>
  <c r="V24" i="30"/>
  <c r="R24" i="30"/>
  <c r="N24" i="30"/>
  <c r="U23" i="30"/>
  <c r="T23" i="30"/>
  <c r="S23" i="30"/>
  <c r="Q23" i="30"/>
  <c r="P23" i="30"/>
  <c r="O23" i="30"/>
  <c r="M23" i="30"/>
  <c r="M33" i="30" s="1"/>
  <c r="L23" i="30"/>
  <c r="K23" i="30"/>
  <c r="Y22" i="30"/>
  <c r="X22" i="30"/>
  <c r="W22" i="30"/>
  <c r="V22" i="30"/>
  <c r="R22" i="30"/>
  <c r="N22" i="30"/>
  <c r="Y21" i="30"/>
  <c r="Y23" i="30" s="1"/>
  <c r="X21" i="30"/>
  <c r="X23" i="30" s="1"/>
  <c r="W21" i="30"/>
  <c r="Z21" i="30" s="1"/>
  <c r="V21" i="30"/>
  <c r="V23" i="30" s="1"/>
  <c r="R21" i="30"/>
  <c r="R23" i="30" s="1"/>
  <c r="N21" i="30"/>
  <c r="U20" i="30"/>
  <c r="T20" i="30"/>
  <c r="S20" i="30"/>
  <c r="Q20" i="30"/>
  <c r="P20" i="30"/>
  <c r="O20" i="30"/>
  <c r="M20" i="30"/>
  <c r="L20" i="30"/>
  <c r="K20" i="30"/>
  <c r="Y19" i="30"/>
  <c r="Z19" i="30" s="1"/>
  <c r="X19" i="30"/>
  <c r="W19" i="30"/>
  <c r="V19" i="30"/>
  <c r="R19" i="30"/>
  <c r="N19" i="30"/>
  <c r="Y18" i="30"/>
  <c r="X18" i="30"/>
  <c r="X20" i="30" s="1"/>
  <c r="W18" i="30"/>
  <c r="W20" i="30" s="1"/>
  <c r="V18" i="30"/>
  <c r="V20" i="30" s="1"/>
  <c r="R18" i="30"/>
  <c r="N18" i="30"/>
  <c r="U17" i="30"/>
  <c r="T17" i="30"/>
  <c r="S17" i="30"/>
  <c r="Q17" i="30"/>
  <c r="P17" i="30"/>
  <c r="O17" i="30"/>
  <c r="M17" i="30"/>
  <c r="L17" i="30"/>
  <c r="K17" i="30"/>
  <c r="Y16" i="30"/>
  <c r="X16" i="30"/>
  <c r="W16" i="30"/>
  <c r="V16" i="30"/>
  <c r="R16" i="30"/>
  <c r="N16" i="30"/>
  <c r="Y15" i="30"/>
  <c r="X15" i="30"/>
  <c r="W15" i="30"/>
  <c r="Z15" i="30" s="1"/>
  <c r="V15" i="30"/>
  <c r="R15" i="30"/>
  <c r="R17" i="30" s="1"/>
  <c r="N15" i="30"/>
  <c r="U14" i="30"/>
  <c r="T14" i="30"/>
  <c r="T33" i="30" s="1"/>
  <c r="S14" i="30"/>
  <c r="S33" i="30" s="1"/>
  <c r="Q14" i="30"/>
  <c r="P14" i="30"/>
  <c r="O14" i="30"/>
  <c r="M14" i="30"/>
  <c r="L14" i="30"/>
  <c r="K14" i="30"/>
  <c r="Y13" i="30"/>
  <c r="X13" i="30"/>
  <c r="W13" i="30"/>
  <c r="Z13" i="30" s="1"/>
  <c r="V13" i="30"/>
  <c r="R13" i="30"/>
  <c r="N13" i="30"/>
  <c r="N14" i="30" s="1"/>
  <c r="Y12" i="30"/>
  <c r="X12" i="30"/>
  <c r="W12" i="30"/>
  <c r="V12" i="30"/>
  <c r="R12" i="30"/>
  <c r="N12" i="30"/>
  <c r="Z35" i="30" l="1"/>
  <c r="Y54" i="30"/>
  <c r="Y55" i="30" s="1"/>
  <c r="U33" i="30"/>
  <c r="L63" i="30"/>
  <c r="Z49" i="30"/>
  <c r="V17" i="30"/>
  <c r="Y20" i="30"/>
  <c r="W32" i="30"/>
  <c r="Z36" i="30"/>
  <c r="Z58" i="30"/>
  <c r="K33" i="30"/>
  <c r="K47" i="30" s="1"/>
  <c r="R29" i="30"/>
  <c r="R33" i="30" s="1"/>
  <c r="R47" i="30" s="1"/>
  <c r="X17" i="30"/>
  <c r="V29" i="30"/>
  <c r="Y32" i="30"/>
  <c r="N41" i="30"/>
  <c r="N42" i="30" s="1"/>
  <c r="N20" i="30"/>
  <c r="V14" i="30"/>
  <c r="N32" i="30"/>
  <c r="Y37" i="30"/>
  <c r="Y38" i="30" s="1"/>
  <c r="R41" i="30"/>
  <c r="R42" i="30" s="1"/>
  <c r="N45" i="30"/>
  <c r="N46" i="30" s="1"/>
  <c r="M63" i="30"/>
  <c r="N56" i="30"/>
  <c r="N61" i="30" s="1"/>
  <c r="N62" i="30" s="1"/>
  <c r="R14" i="30"/>
  <c r="W14" i="30"/>
  <c r="X14" i="30"/>
  <c r="V26" i="30"/>
  <c r="X29" i="30"/>
  <c r="W41" i="30"/>
  <c r="W42" i="30" s="1"/>
  <c r="V54" i="30"/>
  <c r="V55" i="30" s="1"/>
  <c r="V63" i="30" s="1"/>
  <c r="X32" i="30"/>
  <c r="Y17" i="30"/>
  <c r="Y14" i="30"/>
  <c r="Y33" i="30" s="1"/>
  <c r="Y47" i="30" s="1"/>
  <c r="W26" i="30"/>
  <c r="Y29" i="30"/>
  <c r="W54" i="30"/>
  <c r="W55" i="30" s="1"/>
  <c r="Z52" i="30"/>
  <c r="O62" i="30"/>
  <c r="V33" i="30"/>
  <c r="X61" i="30"/>
  <c r="X62" i="30" s="1"/>
  <c r="L33" i="30"/>
  <c r="Z44" i="30"/>
  <c r="Z48" i="30"/>
  <c r="Z54" i="30" s="1"/>
  <c r="Z55" i="30" s="1"/>
  <c r="Z50" i="30"/>
  <c r="P63" i="30"/>
  <c r="P64" i="30" s="1"/>
  <c r="O33" i="30"/>
  <c r="O47" i="30" s="1"/>
  <c r="P33" i="30"/>
  <c r="P47" i="30" s="1"/>
  <c r="Z18" i="30"/>
  <c r="Z20" i="30" s="1"/>
  <c r="Z24" i="30"/>
  <c r="Z26" i="30" s="1"/>
  <c r="Z30" i="30"/>
  <c r="Z32" i="30" s="1"/>
  <c r="N54" i="30"/>
  <c r="N55" i="30" s="1"/>
  <c r="K61" i="30"/>
  <c r="K62" i="30" s="1"/>
  <c r="K63" i="30" s="1"/>
  <c r="T47" i="30"/>
  <c r="Q33" i="30"/>
  <c r="Q47" i="30" s="1"/>
  <c r="Z34" i="30"/>
  <c r="Z37" i="30" s="1"/>
  <c r="Z38" i="30" s="1"/>
  <c r="X37" i="30"/>
  <c r="X38" i="30" s="1"/>
  <c r="W37" i="30"/>
  <c r="W38" i="30" s="1"/>
  <c r="Z39" i="30"/>
  <c r="Z41" i="30" s="1"/>
  <c r="Z42" i="30" s="1"/>
  <c r="Z12" i="30"/>
  <c r="Z14" i="30" s="1"/>
  <c r="R20" i="30"/>
  <c r="R26" i="30"/>
  <c r="R32" i="30"/>
  <c r="U47" i="30"/>
  <c r="W17" i="30"/>
  <c r="W23" i="30"/>
  <c r="W29" i="30"/>
  <c r="S47" i="30"/>
  <c r="Z16" i="30"/>
  <c r="Z17" i="30" s="1"/>
  <c r="Z22" i="30"/>
  <c r="Z23" i="30" s="1"/>
  <c r="Z28" i="30"/>
  <c r="Z29" i="30" s="1"/>
  <c r="R37" i="30"/>
  <c r="R38" i="30" s="1"/>
  <c r="W45" i="30"/>
  <c r="W46" i="30" s="1"/>
  <c r="N17" i="30"/>
  <c r="N23" i="30"/>
  <c r="N29" i="30"/>
  <c r="V37" i="30"/>
  <c r="V38" i="30" s="1"/>
  <c r="V47" i="30" s="1"/>
  <c r="X45" i="30"/>
  <c r="X46" i="30" s="1"/>
  <c r="R54" i="30"/>
  <c r="R55" i="30" s="1"/>
  <c r="S63" i="30"/>
  <c r="Z59" i="30"/>
  <c r="Y62" i="30"/>
  <c r="Y63" i="30" s="1"/>
  <c r="M47" i="30"/>
  <c r="T63" i="30"/>
  <c r="L47" i="30"/>
  <c r="L64" i="30" s="1"/>
  <c r="U63" i="30"/>
  <c r="U64" i="30" s="1"/>
  <c r="Y41" i="30"/>
  <c r="Y42" i="30" s="1"/>
  <c r="Z43" i="30"/>
  <c r="X54" i="30"/>
  <c r="X55" i="30" s="1"/>
  <c r="Z56" i="30"/>
  <c r="W62" i="30"/>
  <c r="W63" i="30" s="1"/>
  <c r="U28" i="28"/>
  <c r="U29" i="28"/>
  <c r="U30" i="28"/>
  <c r="Q37" i="28"/>
  <c r="Q38" i="28"/>
  <c r="Y48" i="28"/>
  <c r="M47" i="28"/>
  <c r="X44" i="28"/>
  <c r="W44" i="28"/>
  <c r="V44" i="28"/>
  <c r="U44" i="28"/>
  <c r="Q44" i="28"/>
  <c r="M44" i="28"/>
  <c r="X43" i="28"/>
  <c r="W43" i="28"/>
  <c r="V43" i="28"/>
  <c r="U43" i="28"/>
  <c r="Q43" i="28"/>
  <c r="M43" i="28"/>
  <c r="X42" i="28"/>
  <c r="W42" i="28"/>
  <c r="V42" i="28"/>
  <c r="U42" i="28"/>
  <c r="Q42" i="28"/>
  <c r="M42" i="28"/>
  <c r="X41" i="28"/>
  <c r="W41" i="28"/>
  <c r="V41" i="28"/>
  <c r="U41" i="28"/>
  <c r="Q41" i="28"/>
  <c r="M41" i="28"/>
  <c r="X40" i="28"/>
  <c r="W40" i="28"/>
  <c r="V40" i="28"/>
  <c r="U40" i="28"/>
  <c r="Q40" i="28"/>
  <c r="M40" i="28"/>
  <c r="X39" i="28"/>
  <c r="W39" i="28"/>
  <c r="U39" i="28"/>
  <c r="Q39" i="28"/>
  <c r="J39" i="28"/>
  <c r="X38" i="28"/>
  <c r="W38" i="28"/>
  <c r="V38" i="28"/>
  <c r="U38" i="28"/>
  <c r="M38" i="28"/>
  <c r="X37" i="28"/>
  <c r="W37" i="28"/>
  <c r="V37" i="28"/>
  <c r="U37" i="28"/>
  <c r="M37" i="28"/>
  <c r="X36" i="28"/>
  <c r="W36" i="28"/>
  <c r="V36" i="28"/>
  <c r="U36" i="28"/>
  <c r="Q36" i="28"/>
  <c r="M36" i="28"/>
  <c r="X35" i="28"/>
  <c r="W35" i="28"/>
  <c r="V35" i="28"/>
  <c r="U35" i="28"/>
  <c r="Q35" i="28"/>
  <c r="M35" i="28"/>
  <c r="X34" i="28"/>
  <c r="W34" i="28"/>
  <c r="V34" i="28"/>
  <c r="U34" i="28"/>
  <c r="Q34" i="28"/>
  <c r="M34" i="28"/>
  <c r="X33" i="28"/>
  <c r="W33" i="28"/>
  <c r="V33" i="28"/>
  <c r="U33" i="28"/>
  <c r="Q33" i="28"/>
  <c r="M33" i="28"/>
  <c r="X32" i="28"/>
  <c r="W32" i="28"/>
  <c r="V32" i="28"/>
  <c r="U32" i="28"/>
  <c r="Q32" i="28"/>
  <c r="M32" i="28"/>
  <c r="X31" i="28"/>
  <c r="W31" i="28"/>
  <c r="V31" i="28"/>
  <c r="U31" i="28"/>
  <c r="Q31" i="28"/>
  <c r="M31" i="28"/>
  <c r="X30" i="28"/>
  <c r="W30" i="28"/>
  <c r="V30" i="28"/>
  <c r="Q30" i="28"/>
  <c r="M30" i="28"/>
  <c r="X29" i="28"/>
  <c r="W29" i="28"/>
  <c r="V29" i="28"/>
  <c r="Q29" i="28"/>
  <c r="M29" i="28"/>
  <c r="X28" i="28"/>
  <c r="W28" i="28"/>
  <c r="V28" i="28"/>
  <c r="Q28" i="28"/>
  <c r="M28" i="28"/>
  <c r="X27" i="28"/>
  <c r="W27" i="28"/>
  <c r="V27" i="28"/>
  <c r="U27" i="28"/>
  <c r="Q27" i="28"/>
  <c r="M27" i="28"/>
  <c r="X26" i="28"/>
  <c r="W26" i="28"/>
  <c r="V26" i="28"/>
  <c r="U26" i="28"/>
  <c r="Q26" i="28"/>
  <c r="M26" i="28"/>
  <c r="X25" i="28"/>
  <c r="W25" i="28"/>
  <c r="V25" i="28"/>
  <c r="U25" i="28"/>
  <c r="Q25" i="28"/>
  <c r="M25" i="28"/>
  <c r="X24" i="28"/>
  <c r="W24" i="28"/>
  <c r="V24" i="28"/>
  <c r="U24" i="28"/>
  <c r="Q24" i="28"/>
  <c r="M24" i="28"/>
  <c r="X23" i="28"/>
  <c r="W23" i="28"/>
  <c r="V23" i="28"/>
  <c r="U23" i="28"/>
  <c r="Q23" i="28"/>
  <c r="M23" i="28"/>
  <c r="X22" i="28"/>
  <c r="W22" i="28"/>
  <c r="V22" i="28"/>
  <c r="U22" i="28"/>
  <c r="Q22" i="28"/>
  <c r="M22" i="28"/>
  <c r="X21" i="28"/>
  <c r="W21" i="28"/>
  <c r="V21" i="28"/>
  <c r="U21" i="28"/>
  <c r="Q21" i="28"/>
  <c r="M21" i="28"/>
  <c r="X20" i="28"/>
  <c r="W20" i="28"/>
  <c r="V20" i="28"/>
  <c r="U20" i="28"/>
  <c r="Q20" i="28"/>
  <c r="M20" i="28"/>
  <c r="X19" i="28"/>
  <c r="W19" i="28"/>
  <c r="V19" i="28"/>
  <c r="U19" i="28"/>
  <c r="Q19" i="28"/>
  <c r="M19" i="28"/>
  <c r="X18" i="28"/>
  <c r="W18" i="28"/>
  <c r="V18" i="28"/>
  <c r="U18" i="28"/>
  <c r="Q18" i="28"/>
  <c r="M18" i="28"/>
  <c r="X17" i="28"/>
  <c r="W17" i="28"/>
  <c r="V17" i="28"/>
  <c r="U17" i="28"/>
  <c r="Q17" i="28"/>
  <c r="M17" i="28"/>
  <c r="X16" i="28"/>
  <c r="W16" i="28"/>
  <c r="V16" i="28"/>
  <c r="U16" i="28"/>
  <c r="Q16" i="28"/>
  <c r="M16" i="28"/>
  <c r="X15" i="28"/>
  <c r="W15" i="28"/>
  <c r="V15" i="28"/>
  <c r="U15" i="28"/>
  <c r="Q15" i="28"/>
  <c r="M15" i="28"/>
  <c r="X14" i="28"/>
  <c r="W14" i="28"/>
  <c r="V14" i="28"/>
  <c r="U14" i="28"/>
  <c r="Q14" i="28"/>
  <c r="M14" i="28"/>
  <c r="X13" i="28"/>
  <c r="W13" i="28"/>
  <c r="V13" i="28"/>
  <c r="U13" i="28"/>
  <c r="Q13" i="28"/>
  <c r="M13" i="28"/>
  <c r="X12" i="28"/>
  <c r="W12" i="28"/>
  <c r="V12" i="28"/>
  <c r="U12" i="28"/>
  <c r="Q12" i="28"/>
  <c r="M12" i="28"/>
  <c r="K64" i="30" l="1"/>
  <c r="O63" i="30"/>
  <c r="O64" i="30" s="1"/>
  <c r="N33" i="30"/>
  <c r="N47" i="30" s="1"/>
  <c r="X33" i="30"/>
  <c r="X47" i="30" s="1"/>
  <c r="M64" i="30"/>
  <c r="W33" i="30"/>
  <c r="W47" i="30" s="1"/>
  <c r="W64" i="30" s="1"/>
  <c r="S64" i="30"/>
  <c r="R63" i="30"/>
  <c r="R64" i="30" s="1"/>
  <c r="Z33" i="30"/>
  <c r="N63" i="30"/>
  <c r="N64" i="30" s="1"/>
  <c r="O65" i="30" s="1"/>
  <c r="Z45" i="30"/>
  <c r="Z46" i="30" s="1"/>
  <c r="T64" i="30"/>
  <c r="Z61" i="30"/>
  <c r="Z62" i="30" s="1"/>
  <c r="Z63" i="30" s="1"/>
  <c r="Q63" i="30"/>
  <c r="Q64" i="30" s="1"/>
  <c r="X63" i="30"/>
  <c r="Y64" i="30"/>
  <c r="V64" i="30"/>
  <c r="Y25" i="28"/>
  <c r="Y30" i="28"/>
  <c r="Y29" i="28"/>
  <c r="Y12" i="28"/>
  <c r="Y14" i="28"/>
  <c r="Y16" i="28"/>
  <c r="Y13" i="28"/>
  <c r="Y18" i="28"/>
  <c r="M39" i="28"/>
  <c r="V39" i="28"/>
  <c r="Y36" i="28"/>
  <c r="Y21" i="28"/>
  <c r="Y24" i="28"/>
  <c r="Y19" i="28"/>
  <c r="Y40" i="28"/>
  <c r="Y44" i="28"/>
  <c r="Y43" i="28"/>
  <c r="Y26" i="28"/>
  <c r="Y32" i="28"/>
  <c r="Y41" i="28"/>
  <c r="Y23" i="28"/>
  <c r="Y34" i="28"/>
  <c r="Y38" i="28"/>
  <c r="Y17" i="28"/>
  <c r="Y27" i="28"/>
  <c r="J45" i="28"/>
  <c r="Y42" i="28"/>
  <c r="Y20" i="28"/>
  <c r="Y22" i="28"/>
  <c r="Y33" i="28"/>
  <c r="Y35" i="28"/>
  <c r="Y37" i="28"/>
  <c r="K45" i="28"/>
  <c r="K46" i="28" s="1"/>
  <c r="N45" i="28"/>
  <c r="S45" i="28"/>
  <c r="S46" i="28" s="1"/>
  <c r="T45" i="28"/>
  <c r="L45" i="28"/>
  <c r="R45" i="28"/>
  <c r="Y28" i="28"/>
  <c r="Y31" i="28"/>
  <c r="Y15" i="28"/>
  <c r="V60" i="27"/>
  <c r="V61" i="27"/>
  <c r="R58" i="27"/>
  <c r="R59" i="27"/>
  <c r="R60" i="27"/>
  <c r="R61" i="27"/>
  <c r="W44" i="27"/>
  <c r="X64" i="30" l="1"/>
  <c r="Z47" i="30"/>
  <c r="Z64" i="30" s="1"/>
  <c r="L46" i="28"/>
  <c r="R46" i="28"/>
  <c r="T46" i="28"/>
  <c r="V45" i="28"/>
  <c r="J46" i="28"/>
  <c r="X45" i="28"/>
  <c r="P45" i="28"/>
  <c r="P46" i="28" s="1"/>
  <c r="N46" i="28"/>
  <c r="Y39" i="28"/>
  <c r="X46" i="28"/>
  <c r="O45" i="28"/>
  <c r="O46" i="28" s="1"/>
  <c r="Q45" i="28"/>
  <c r="Q46" i="28" s="1"/>
  <c r="M45" i="28"/>
  <c r="W45" i="28"/>
  <c r="U45" i="28"/>
  <c r="U46" i="28" s="1"/>
  <c r="W13" i="27"/>
  <c r="Z13" i="27" s="1"/>
  <c r="X13" i="27"/>
  <c r="Y13" i="27"/>
  <c r="X12" i="27"/>
  <c r="Y12" i="27"/>
  <c r="X51" i="27"/>
  <c r="X52" i="27"/>
  <c r="X53" i="27"/>
  <c r="X60" i="27"/>
  <c r="Y60" i="27"/>
  <c r="X61" i="27"/>
  <c r="Y61" i="27"/>
  <c r="N57" i="27"/>
  <c r="N58" i="27"/>
  <c r="N59" i="27"/>
  <c r="N60" i="27"/>
  <c r="N61" i="27"/>
  <c r="L62" i="27"/>
  <c r="M62" i="27"/>
  <c r="W61" i="27"/>
  <c r="W60" i="27"/>
  <c r="K56" i="27"/>
  <c r="N56" i="27" s="1"/>
  <c r="N62" i="27" s="1"/>
  <c r="V46" i="28" l="1"/>
  <c r="M46" i="28"/>
  <c r="N47" i="28" s="1"/>
  <c r="Y45" i="28"/>
  <c r="W46" i="28"/>
  <c r="Y46" i="28"/>
  <c r="K62" i="27"/>
  <c r="Z60" i="27"/>
  <c r="Z61" i="27"/>
  <c r="L54" i="27"/>
  <c r="M54" i="27"/>
  <c r="K54" i="27"/>
  <c r="N66" i="27" l="1"/>
  <c r="U32" i="27"/>
  <c r="T32" i="27"/>
  <c r="S32" i="27"/>
  <c r="Q32" i="27"/>
  <c r="P32" i="27"/>
  <c r="O32" i="27"/>
  <c r="M32" i="27"/>
  <c r="L32" i="27"/>
  <c r="K32" i="27"/>
  <c r="Y31" i="27"/>
  <c r="X31" i="27"/>
  <c r="W31" i="27"/>
  <c r="V31" i="27"/>
  <c r="R31" i="27"/>
  <c r="N31" i="27"/>
  <c r="Y30" i="27"/>
  <c r="X30" i="27"/>
  <c r="W30" i="27"/>
  <c r="V30" i="27"/>
  <c r="R30" i="27"/>
  <c r="R32" i="27" s="1"/>
  <c r="N30" i="27"/>
  <c r="U29" i="27"/>
  <c r="T29" i="27"/>
  <c r="S29" i="27"/>
  <c r="Q29" i="27"/>
  <c r="P29" i="27"/>
  <c r="O29" i="27"/>
  <c r="M29" i="27"/>
  <c r="L29" i="27"/>
  <c r="K29" i="27"/>
  <c r="Y28" i="27"/>
  <c r="X28" i="27"/>
  <c r="W28" i="27"/>
  <c r="V28" i="27"/>
  <c r="R28" i="27"/>
  <c r="N28" i="27"/>
  <c r="Y27" i="27"/>
  <c r="X27" i="27"/>
  <c r="W27" i="27"/>
  <c r="V27" i="27"/>
  <c r="R27" i="27"/>
  <c r="N27" i="27"/>
  <c r="U26" i="27"/>
  <c r="T26" i="27"/>
  <c r="S26" i="27"/>
  <c r="Q26" i="27"/>
  <c r="P26" i="27"/>
  <c r="O26" i="27"/>
  <c r="M26" i="27"/>
  <c r="L26" i="27"/>
  <c r="K26" i="27"/>
  <c r="Y25" i="27"/>
  <c r="X25" i="27"/>
  <c r="W25" i="27"/>
  <c r="V25" i="27"/>
  <c r="R25" i="27"/>
  <c r="N25" i="27"/>
  <c r="Y24" i="27"/>
  <c r="X24" i="27"/>
  <c r="W24" i="27"/>
  <c r="V24" i="27"/>
  <c r="R24" i="27"/>
  <c r="N24" i="27"/>
  <c r="U23" i="27"/>
  <c r="T23" i="27"/>
  <c r="S23" i="27"/>
  <c r="Q23" i="27"/>
  <c r="P23" i="27"/>
  <c r="O23" i="27"/>
  <c r="M23" i="27"/>
  <c r="L23" i="27"/>
  <c r="K23" i="27"/>
  <c r="Y22" i="27"/>
  <c r="X22" i="27"/>
  <c r="W22" i="27"/>
  <c r="Z22" i="27" s="1"/>
  <c r="V22" i="27"/>
  <c r="R22" i="27"/>
  <c r="N22" i="27"/>
  <c r="Y21" i="27"/>
  <c r="X21" i="27"/>
  <c r="W21" i="27"/>
  <c r="V21" i="27"/>
  <c r="R21" i="27"/>
  <c r="N21" i="27"/>
  <c r="U20" i="27"/>
  <c r="T20" i="27"/>
  <c r="S20" i="27"/>
  <c r="Q20" i="27"/>
  <c r="P20" i="27"/>
  <c r="O20" i="27"/>
  <c r="M20" i="27"/>
  <c r="L20" i="27"/>
  <c r="K20" i="27"/>
  <c r="Y19" i="27"/>
  <c r="X19" i="27"/>
  <c r="W19" i="27"/>
  <c r="V19" i="27"/>
  <c r="R19" i="27"/>
  <c r="N19" i="27"/>
  <c r="Y18" i="27"/>
  <c r="X18" i="27"/>
  <c r="W18" i="27"/>
  <c r="V18" i="27"/>
  <c r="V20" i="27" s="1"/>
  <c r="R18" i="27"/>
  <c r="N18" i="27"/>
  <c r="U17" i="27"/>
  <c r="T17" i="27"/>
  <c r="S17" i="27"/>
  <c r="Q17" i="27"/>
  <c r="P17" i="27"/>
  <c r="O17" i="27"/>
  <c r="M17" i="27"/>
  <c r="L17" i="27"/>
  <c r="K17" i="27"/>
  <c r="Y16" i="27"/>
  <c r="X16" i="27"/>
  <c r="W16" i="27"/>
  <c r="V16" i="27"/>
  <c r="R16" i="27"/>
  <c r="N16" i="27"/>
  <c r="Y15" i="27"/>
  <c r="X15" i="27"/>
  <c r="W15" i="27"/>
  <c r="V15" i="27"/>
  <c r="R15" i="27"/>
  <c r="N15" i="27"/>
  <c r="N17" i="27" s="1"/>
  <c r="Y32" i="27" l="1"/>
  <c r="V29" i="27"/>
  <c r="Y20" i="27"/>
  <c r="Y29" i="27"/>
  <c r="W17" i="27"/>
  <c r="W29" i="27"/>
  <c r="N26" i="27"/>
  <c r="Z21" i="27"/>
  <c r="Z23" i="27" s="1"/>
  <c r="V26" i="27"/>
  <c r="X20" i="27"/>
  <c r="R26" i="27"/>
  <c r="Z25" i="27"/>
  <c r="R23" i="27"/>
  <c r="V23" i="27"/>
  <c r="Y17" i="27"/>
  <c r="N29" i="27"/>
  <c r="X23" i="27"/>
  <c r="X32" i="27"/>
  <c r="Z16" i="27"/>
  <c r="Z28" i="27"/>
  <c r="Z18" i="27"/>
  <c r="N23" i="27"/>
  <c r="X29" i="27"/>
  <c r="Z30" i="27"/>
  <c r="W26" i="27"/>
  <c r="X17" i="27"/>
  <c r="N20" i="27"/>
  <c r="X26" i="27"/>
  <c r="Z27" i="27"/>
  <c r="N32" i="27"/>
  <c r="Z15" i="27"/>
  <c r="R20" i="27"/>
  <c r="W23" i="27"/>
  <c r="Y26" i="27"/>
  <c r="V32" i="27"/>
  <c r="Z19" i="27"/>
  <c r="Z24" i="27"/>
  <c r="Z31" i="27"/>
  <c r="R17" i="27"/>
  <c r="V17" i="27"/>
  <c r="W20" i="27"/>
  <c r="Y23" i="27"/>
  <c r="R29" i="27"/>
  <c r="W32" i="27"/>
  <c r="T54" i="27"/>
  <c r="V53" i="27"/>
  <c r="V52" i="27"/>
  <c r="W52" i="27"/>
  <c r="Y52" i="27"/>
  <c r="W53" i="27"/>
  <c r="Y53" i="27"/>
  <c r="N52" i="27"/>
  <c r="N53" i="27"/>
  <c r="Z29" i="27" l="1"/>
  <c r="Z32" i="27"/>
  <c r="Z26" i="27"/>
  <c r="Z17" i="27"/>
  <c r="Z20" i="27"/>
  <c r="Z53" i="27"/>
  <c r="Z52" i="27"/>
  <c r="Z67" i="27" l="1"/>
  <c r="U62" i="27"/>
  <c r="U63" i="27" s="1"/>
  <c r="T62" i="27"/>
  <c r="T63" i="27" s="1"/>
  <c r="S62" i="27"/>
  <c r="S63" i="27" s="1"/>
  <c r="Q62" i="27"/>
  <c r="Q63" i="27" s="1"/>
  <c r="P62" i="27"/>
  <c r="P63" i="27" s="1"/>
  <c r="M63" i="27"/>
  <c r="L63" i="27"/>
  <c r="K63" i="27"/>
  <c r="Y59" i="27"/>
  <c r="X59" i="27"/>
  <c r="W59" i="27"/>
  <c r="V59" i="27"/>
  <c r="Y58" i="27"/>
  <c r="X58" i="27"/>
  <c r="W58" i="27"/>
  <c r="V58" i="27"/>
  <c r="Y57" i="27"/>
  <c r="X57" i="27"/>
  <c r="W57" i="27"/>
  <c r="V57" i="27"/>
  <c r="R57" i="27"/>
  <c r="Y56" i="27"/>
  <c r="Y62" i="27" s="1"/>
  <c r="X56" i="27"/>
  <c r="X62" i="27" s="1"/>
  <c r="W56" i="27"/>
  <c r="V56" i="27"/>
  <c r="R56" i="27"/>
  <c r="U54" i="27"/>
  <c r="U55" i="27" s="1"/>
  <c r="T55" i="27"/>
  <c r="S54" i="27"/>
  <c r="S55" i="27" s="1"/>
  <c r="Q54" i="27"/>
  <c r="Q55" i="27" s="1"/>
  <c r="P54" i="27"/>
  <c r="P55" i="27" s="1"/>
  <c r="O54" i="27"/>
  <c r="O55" i="27" s="1"/>
  <c r="M55" i="27"/>
  <c r="L55" i="27"/>
  <c r="K55" i="27"/>
  <c r="Y51" i="27"/>
  <c r="W51" i="27"/>
  <c r="V51" i="27"/>
  <c r="R51" i="27"/>
  <c r="N51" i="27"/>
  <c r="Y50" i="27"/>
  <c r="X50" i="27"/>
  <c r="W50" i="27"/>
  <c r="V50" i="27"/>
  <c r="R50" i="27"/>
  <c r="N50" i="27"/>
  <c r="Y49" i="27"/>
  <c r="X49" i="27"/>
  <c r="W49" i="27"/>
  <c r="V49" i="27"/>
  <c r="R49" i="27"/>
  <c r="N49" i="27"/>
  <c r="Y48" i="27"/>
  <c r="X48" i="27"/>
  <c r="W48" i="27"/>
  <c r="V48" i="27"/>
  <c r="R48" i="27"/>
  <c r="N48" i="27"/>
  <c r="U45" i="27"/>
  <c r="U46" i="27" s="1"/>
  <c r="T45" i="27"/>
  <c r="T46" i="27" s="1"/>
  <c r="S45" i="27"/>
  <c r="S46" i="27" s="1"/>
  <c r="Q45" i="27"/>
  <c r="Q46" i="27" s="1"/>
  <c r="P45" i="27"/>
  <c r="P46" i="27" s="1"/>
  <c r="O45" i="27"/>
  <c r="O46" i="27" s="1"/>
  <c r="M45" i="27"/>
  <c r="M46" i="27" s="1"/>
  <c r="L45" i="27"/>
  <c r="L46" i="27" s="1"/>
  <c r="K45" i="27"/>
  <c r="K46" i="27" s="1"/>
  <c r="Y44" i="27"/>
  <c r="X44" i="27"/>
  <c r="V44" i="27"/>
  <c r="R44" i="27"/>
  <c r="N44" i="27"/>
  <c r="Y43" i="27"/>
  <c r="X43" i="27"/>
  <c r="W43" i="27"/>
  <c r="V43" i="27"/>
  <c r="R43" i="27"/>
  <c r="N43" i="27"/>
  <c r="V41" i="27"/>
  <c r="V42" i="27" s="1"/>
  <c r="U41" i="27"/>
  <c r="U42" i="27" s="1"/>
  <c r="T41" i="27"/>
  <c r="T42" i="27" s="1"/>
  <c r="S41" i="27"/>
  <c r="S42" i="27" s="1"/>
  <c r="Q41" i="27"/>
  <c r="Q42" i="27" s="1"/>
  <c r="P41" i="27"/>
  <c r="P42" i="27" s="1"/>
  <c r="O41" i="27"/>
  <c r="O42" i="27" s="1"/>
  <c r="M41" i="27"/>
  <c r="M42" i="27" s="1"/>
  <c r="L41" i="27"/>
  <c r="L42" i="27" s="1"/>
  <c r="K41" i="27"/>
  <c r="K42" i="27" s="1"/>
  <c r="Y40" i="27"/>
  <c r="X40" i="27"/>
  <c r="W40" i="27"/>
  <c r="R40" i="27"/>
  <c r="N40" i="27"/>
  <c r="Y39" i="27"/>
  <c r="X39" i="27"/>
  <c r="W39" i="27"/>
  <c r="R39" i="27"/>
  <c r="N39" i="27"/>
  <c r="U37" i="27"/>
  <c r="U38" i="27" s="1"/>
  <c r="T37" i="27"/>
  <c r="T38" i="27" s="1"/>
  <c r="S37" i="27"/>
  <c r="S38" i="27" s="1"/>
  <c r="Q37" i="27"/>
  <c r="Q38" i="27" s="1"/>
  <c r="P37" i="27"/>
  <c r="P38" i="27" s="1"/>
  <c r="O37" i="27"/>
  <c r="O38" i="27" s="1"/>
  <c r="M37" i="27"/>
  <c r="M38" i="27" s="1"/>
  <c r="L37" i="27"/>
  <c r="L38" i="27" s="1"/>
  <c r="Y36" i="27"/>
  <c r="X36" i="27"/>
  <c r="W36" i="27"/>
  <c r="R36" i="27"/>
  <c r="N36" i="27"/>
  <c r="Y35" i="27"/>
  <c r="X35" i="27"/>
  <c r="V35" i="27"/>
  <c r="R35" i="27"/>
  <c r="N35" i="27"/>
  <c r="Y34" i="27"/>
  <c r="X34" i="27"/>
  <c r="W34" i="27"/>
  <c r="V34" i="27"/>
  <c r="R34" i="27"/>
  <c r="N34" i="27"/>
  <c r="U14" i="27"/>
  <c r="U33" i="27" s="1"/>
  <c r="T14" i="27"/>
  <c r="T33" i="27" s="1"/>
  <c r="Q14" i="27"/>
  <c r="P14" i="27"/>
  <c r="P33" i="27" s="1"/>
  <c r="O14" i="27"/>
  <c r="O33" i="27" s="1"/>
  <c r="M14" i="27"/>
  <c r="M33" i="27" s="1"/>
  <c r="L14" i="27"/>
  <c r="L33" i="27" s="1"/>
  <c r="K14" i="27"/>
  <c r="K33" i="27" s="1"/>
  <c r="V13" i="27"/>
  <c r="R13" i="27"/>
  <c r="N13" i="27"/>
  <c r="R12" i="27"/>
  <c r="N12" i="27"/>
  <c r="O42" i="26"/>
  <c r="P42" i="26"/>
  <c r="Q42" i="26"/>
  <c r="S42" i="26"/>
  <c r="T42" i="26"/>
  <c r="U42" i="26"/>
  <c r="V42" i="26"/>
  <c r="R42" i="26"/>
  <c r="O36" i="26"/>
  <c r="V26" i="26"/>
  <c r="V25" i="26"/>
  <c r="V45" i="27" l="1"/>
  <c r="V46" i="27" s="1"/>
  <c r="Z49" i="27"/>
  <c r="W62" i="27"/>
  <c r="W63" i="27" s="1"/>
  <c r="Z57" i="27"/>
  <c r="Q33" i="27"/>
  <c r="Q47" i="27" s="1"/>
  <c r="N54" i="27"/>
  <c r="X54" i="27"/>
  <c r="X55" i="27" s="1"/>
  <c r="X41" i="27"/>
  <c r="X42" i="27" s="1"/>
  <c r="R14" i="27"/>
  <c r="R33" i="27" s="1"/>
  <c r="N14" i="27"/>
  <c r="N33" i="27" s="1"/>
  <c r="Z58" i="27"/>
  <c r="L64" i="27"/>
  <c r="M64" i="27"/>
  <c r="Z36" i="27"/>
  <c r="N45" i="27"/>
  <c r="N46" i="27" s="1"/>
  <c r="X63" i="27"/>
  <c r="Q64" i="27"/>
  <c r="Z44" i="27"/>
  <c r="Z48" i="27"/>
  <c r="Z59" i="27"/>
  <c r="R37" i="27"/>
  <c r="R38" i="27" s="1"/>
  <c r="P47" i="27"/>
  <c r="X14" i="27"/>
  <c r="X33" i="27" s="1"/>
  <c r="V62" i="27"/>
  <c r="V63" i="27" s="1"/>
  <c r="Y41" i="27"/>
  <c r="Y42" i="27" s="1"/>
  <c r="Y14" i="27"/>
  <c r="Y33" i="27" s="1"/>
  <c r="Z50" i="27"/>
  <c r="R45" i="27"/>
  <c r="R46" i="27" s="1"/>
  <c r="Y37" i="27"/>
  <c r="Y38" i="27" s="1"/>
  <c r="N41" i="27"/>
  <c r="N42" i="27" s="1"/>
  <c r="Z40" i="27"/>
  <c r="X45" i="27"/>
  <c r="X46" i="27" s="1"/>
  <c r="R41" i="27"/>
  <c r="R42" i="27" s="1"/>
  <c r="W45" i="27"/>
  <c r="W46" i="27" s="1"/>
  <c r="W41" i="27"/>
  <c r="W42" i="27" s="1"/>
  <c r="V37" i="27"/>
  <c r="V38" i="27" s="1"/>
  <c r="Y45" i="27"/>
  <c r="Y46" i="27" s="1"/>
  <c r="Y54" i="27"/>
  <c r="Y55" i="27" s="1"/>
  <c r="X37" i="27"/>
  <c r="X38" i="27" s="1"/>
  <c r="Z34" i="27"/>
  <c r="R62" i="27"/>
  <c r="R63" i="27" s="1"/>
  <c r="N63" i="27"/>
  <c r="V54" i="27"/>
  <c r="V55" i="27" s="1"/>
  <c r="N55" i="27"/>
  <c r="O47" i="27"/>
  <c r="K64" i="27"/>
  <c r="R54" i="27"/>
  <c r="R55" i="27" s="1"/>
  <c r="Z51" i="27"/>
  <c r="U64" i="27"/>
  <c r="T64" i="27"/>
  <c r="L47" i="27"/>
  <c r="T47" i="27"/>
  <c r="N37" i="27"/>
  <c r="N38" i="27" s="1"/>
  <c r="M47" i="27"/>
  <c r="U47" i="27"/>
  <c r="P64" i="27"/>
  <c r="W54" i="27"/>
  <c r="W55" i="27" s="1"/>
  <c r="Z39" i="27"/>
  <c r="Z56" i="27"/>
  <c r="O62" i="27"/>
  <c r="O63" i="27" s="1"/>
  <c r="O64" i="27" s="1"/>
  <c r="Z43" i="27"/>
  <c r="W35" i="27"/>
  <c r="Z35" i="27" s="1"/>
  <c r="Y63" i="27"/>
  <c r="K37" i="27"/>
  <c r="K38" i="27" s="1"/>
  <c r="K47" i="27" s="1"/>
  <c r="K17" i="26"/>
  <c r="Z45" i="27" l="1"/>
  <c r="Z46" i="27" s="1"/>
  <c r="Z62" i="27"/>
  <c r="R47" i="27"/>
  <c r="Q65" i="27"/>
  <c r="X64" i="27"/>
  <c r="M65" i="27"/>
  <c r="Z63" i="27"/>
  <c r="L65" i="27"/>
  <c r="Z41" i="27"/>
  <c r="Z42" i="27" s="1"/>
  <c r="P65" i="27"/>
  <c r="Z37" i="27"/>
  <c r="Z38" i="27" s="1"/>
  <c r="Y47" i="27"/>
  <c r="Z54" i="27"/>
  <c r="Z55" i="27" s="1"/>
  <c r="T65" i="27"/>
  <c r="X47" i="27"/>
  <c r="N47" i="27"/>
  <c r="R64" i="27"/>
  <c r="Y64" i="27"/>
  <c r="N64" i="27"/>
  <c r="W64" i="27"/>
  <c r="O65" i="27"/>
  <c r="K65" i="27"/>
  <c r="U65" i="27"/>
  <c r="W37" i="27"/>
  <c r="W38" i="27" s="1"/>
  <c r="P40" i="26"/>
  <c r="O40" i="26"/>
  <c r="Q40" i="26"/>
  <c r="S40" i="26"/>
  <c r="U40" i="26"/>
  <c r="T40" i="26"/>
  <c r="V38" i="26"/>
  <c r="V39" i="26"/>
  <c r="W38" i="26"/>
  <c r="X38" i="26"/>
  <c r="X40" i="26" s="1"/>
  <c r="X41" i="26" s="1"/>
  <c r="Y38" i="26"/>
  <c r="W39" i="26"/>
  <c r="Z39" i="26" s="1"/>
  <c r="X39" i="26"/>
  <c r="Y39" i="26"/>
  <c r="W36" i="26"/>
  <c r="Z36" i="26" s="1"/>
  <c r="X36" i="26"/>
  <c r="Y36" i="26"/>
  <c r="W37" i="26"/>
  <c r="S34" i="26"/>
  <c r="V34" i="26"/>
  <c r="Y31" i="26"/>
  <c r="X30" i="26"/>
  <c r="Y30" i="26"/>
  <c r="X31" i="26"/>
  <c r="X32" i="26"/>
  <c r="Y32" i="26"/>
  <c r="X33" i="26"/>
  <c r="Y33" i="26"/>
  <c r="W30" i="26"/>
  <c r="W34" i="26" s="1"/>
  <c r="W31" i="26"/>
  <c r="W32" i="26"/>
  <c r="P34" i="26"/>
  <c r="Q34" i="26"/>
  <c r="R34" i="26"/>
  <c r="T34" i="26"/>
  <c r="U34" i="26"/>
  <c r="O34" i="26"/>
  <c r="Y25" i="26"/>
  <c r="Y27" i="26" s="1"/>
  <c r="Y28" i="26" s="1"/>
  <c r="Y26" i="26"/>
  <c r="W25" i="26"/>
  <c r="W26" i="26"/>
  <c r="X25" i="26"/>
  <c r="S27" i="26"/>
  <c r="S28" i="26" s="1"/>
  <c r="T27" i="26"/>
  <c r="T28" i="26" s="1"/>
  <c r="U27" i="26"/>
  <c r="V27" i="26"/>
  <c r="V28" i="26" s="1"/>
  <c r="Z21" i="26"/>
  <c r="Y21" i="26"/>
  <c r="Y22" i="26"/>
  <c r="W21" i="26"/>
  <c r="W22" i="26"/>
  <c r="X21" i="26"/>
  <c r="P23" i="26"/>
  <c r="Q23" i="26"/>
  <c r="R23" i="26"/>
  <c r="S23" i="26"/>
  <c r="T23" i="26"/>
  <c r="U23" i="26"/>
  <c r="V23" i="26"/>
  <c r="O23" i="26"/>
  <c r="Y17" i="26"/>
  <c r="Y18" i="26"/>
  <c r="Y16" i="26"/>
  <c r="X17" i="26"/>
  <c r="X18" i="26"/>
  <c r="W17" i="26"/>
  <c r="W18" i="26"/>
  <c r="W16" i="26"/>
  <c r="P19" i="26"/>
  <c r="Q19" i="26"/>
  <c r="S19" i="26"/>
  <c r="T19" i="26"/>
  <c r="U19" i="26"/>
  <c r="V19" i="26"/>
  <c r="O19" i="26"/>
  <c r="R18" i="26"/>
  <c r="W12" i="26"/>
  <c r="Z12" i="26" s="1"/>
  <c r="W13" i="26"/>
  <c r="Z13" i="26" s="1"/>
  <c r="V14" i="26"/>
  <c r="T14" i="26"/>
  <c r="S14" i="26"/>
  <c r="P14" i="26"/>
  <c r="O14" i="26"/>
  <c r="L41" i="26"/>
  <c r="L40" i="26"/>
  <c r="M40" i="26"/>
  <c r="M41" i="26" s="1"/>
  <c r="M42" i="26" s="1"/>
  <c r="K40" i="26"/>
  <c r="K41" i="26" s="1"/>
  <c r="N38" i="26"/>
  <c r="N39" i="26"/>
  <c r="L34" i="26"/>
  <c r="M34" i="26"/>
  <c r="K34" i="26"/>
  <c r="K35" i="26" s="1"/>
  <c r="L29" i="26"/>
  <c r="M29" i="26"/>
  <c r="L27" i="26"/>
  <c r="K27" i="26"/>
  <c r="K28" i="26" s="1"/>
  <c r="K24" i="26"/>
  <c r="N23" i="26"/>
  <c r="M23" i="26"/>
  <c r="L23" i="26"/>
  <c r="K23" i="26"/>
  <c r="L20" i="26"/>
  <c r="L19" i="26"/>
  <c r="M19" i="26"/>
  <c r="N18" i="26"/>
  <c r="K19" i="26"/>
  <c r="K20" i="26" s="1"/>
  <c r="L14" i="26"/>
  <c r="M14" i="26"/>
  <c r="K14" i="26"/>
  <c r="K15" i="26" s="1"/>
  <c r="U28" i="26"/>
  <c r="Q27" i="26"/>
  <c r="Q28" i="26" s="1"/>
  <c r="P27" i="26"/>
  <c r="P28" i="26" s="1"/>
  <c r="O27" i="26"/>
  <c r="O28" i="26" s="1"/>
  <c r="M27" i="26"/>
  <c r="M28" i="26" s="1"/>
  <c r="L28" i="26"/>
  <c r="X26" i="26"/>
  <c r="R26" i="26"/>
  <c r="N26" i="26"/>
  <c r="R25" i="26"/>
  <c r="R27" i="26" s="1"/>
  <c r="N25" i="26"/>
  <c r="X65" i="27" l="1"/>
  <c r="R65" i="27"/>
  <c r="Z64" i="27"/>
  <c r="Z65" i="27" s="1"/>
  <c r="Y65" i="27"/>
  <c r="N65" i="27"/>
  <c r="O66" i="27" s="1"/>
  <c r="X34" i="26"/>
  <c r="K42" i="26"/>
  <c r="W27" i="26"/>
  <c r="W28" i="26" s="1"/>
  <c r="K29" i="26"/>
  <c r="W40" i="26"/>
  <c r="W41" i="26" s="1"/>
  <c r="Z38" i="26"/>
  <c r="Z25" i="26"/>
  <c r="Z18" i="26"/>
  <c r="W19" i="26"/>
  <c r="Z26" i="26"/>
  <c r="N27" i="26"/>
  <c r="N28" i="26" s="1"/>
  <c r="X27" i="26"/>
  <c r="X28" i="26" s="1"/>
  <c r="R28" i="26"/>
  <c r="Z27" i="26" l="1"/>
  <c r="Z28" i="26" s="1"/>
  <c r="R37" i="26" l="1"/>
  <c r="R31" i="26"/>
  <c r="V37" i="26" l="1"/>
  <c r="R22" i="26"/>
  <c r="R16" i="26"/>
  <c r="R32" i="26" l="1"/>
  <c r="R33" i="26"/>
  <c r="R21" i="26"/>
  <c r="O15" i="26"/>
  <c r="N21" i="26" l="1"/>
  <c r="N17" i="26"/>
  <c r="N19" i="26" s="1"/>
  <c r="N16" i="26"/>
  <c r="N13" i="26"/>
  <c r="N12" i="26"/>
  <c r="N14" i="26" s="1"/>
  <c r="N44" i="26" l="1"/>
  <c r="X37" i="26" l="1"/>
  <c r="Y37" i="26"/>
  <c r="Y40" i="26" s="1"/>
  <c r="Y41" i="26" s="1"/>
  <c r="W20" i="26"/>
  <c r="X12" i="26"/>
  <c r="Y12" i="26"/>
  <c r="X13" i="26"/>
  <c r="Y13" i="26"/>
  <c r="W14" i="26" l="1"/>
  <c r="W15" i="26" s="1"/>
  <c r="R17" i="26"/>
  <c r="R19" i="26" s="1"/>
  <c r="S20" i="26"/>
  <c r="Q20" i="26"/>
  <c r="P20" i="26"/>
  <c r="O20" i="26"/>
  <c r="M20" i="26"/>
  <c r="N20" i="26"/>
  <c r="R20" i="26" l="1"/>
  <c r="V31" i="26"/>
  <c r="V32" i="26"/>
  <c r="V33" i="26"/>
  <c r="U20" i="26" l="1"/>
  <c r="T20" i="26"/>
  <c r="X16" i="26"/>
  <c r="V16" i="26"/>
  <c r="V17" i="26"/>
  <c r="Y19" i="26" l="1"/>
  <c r="Y20" i="26" s="1"/>
  <c r="X19" i="26"/>
  <c r="X20" i="26" s="1"/>
  <c r="Z17" i="26"/>
  <c r="Z16" i="26"/>
  <c r="V20" i="26"/>
  <c r="X47" i="26"/>
  <c r="X46" i="26"/>
  <c r="Z45" i="26"/>
  <c r="U41" i="26"/>
  <c r="T41" i="26"/>
  <c r="S41" i="26"/>
  <c r="Q41" i="26"/>
  <c r="P41" i="26"/>
  <c r="O41" i="26"/>
  <c r="N37" i="26"/>
  <c r="V36" i="26"/>
  <c r="R36" i="26"/>
  <c r="N36" i="26"/>
  <c r="U35" i="26"/>
  <c r="T35" i="26"/>
  <c r="S35" i="26"/>
  <c r="Q35" i="26"/>
  <c r="P35" i="26"/>
  <c r="O35" i="26"/>
  <c r="M35" i="26"/>
  <c r="L35" i="26"/>
  <c r="L42" i="26" s="1"/>
  <c r="W33" i="26"/>
  <c r="N33" i="26"/>
  <c r="Z32" i="26"/>
  <c r="N32" i="26"/>
  <c r="Z31" i="26"/>
  <c r="N31" i="26"/>
  <c r="V30" i="26"/>
  <c r="V35" i="26" s="1"/>
  <c r="R30" i="26"/>
  <c r="R35" i="26" s="1"/>
  <c r="N30" i="26"/>
  <c r="U24" i="26"/>
  <c r="T24" i="26"/>
  <c r="S24" i="26"/>
  <c r="Q24" i="26"/>
  <c r="P24" i="26"/>
  <c r="O24" i="26"/>
  <c r="M24" i="26"/>
  <c r="L24" i="26"/>
  <c r="X22" i="26"/>
  <c r="W23" i="26"/>
  <c r="W24" i="26" s="1"/>
  <c r="W29" i="26" s="1"/>
  <c r="N22" i="26"/>
  <c r="V24" i="26"/>
  <c r="R24" i="26"/>
  <c r="U14" i="26"/>
  <c r="U15" i="26" s="1"/>
  <c r="T15" i="26"/>
  <c r="S15" i="26"/>
  <c r="Q14" i="26"/>
  <c r="Q15" i="26" s="1"/>
  <c r="P15" i="26"/>
  <c r="M15" i="26"/>
  <c r="L15" i="26"/>
  <c r="V13" i="26"/>
  <c r="R13" i="26"/>
  <c r="V12" i="26"/>
  <c r="R12" i="26"/>
  <c r="R14" i="26" s="1"/>
  <c r="V40" i="26" l="1"/>
  <c r="V41" i="26" s="1"/>
  <c r="R40" i="26"/>
  <c r="R41" i="26" s="1"/>
  <c r="N40" i="26"/>
  <c r="N41" i="26" s="1"/>
  <c r="N34" i="26"/>
  <c r="N35" i="26" s="1"/>
  <c r="Z19" i="26"/>
  <c r="Z20" i="26" s="1"/>
  <c r="R15" i="26"/>
  <c r="Y23" i="26"/>
  <c r="Y24" i="26" s="1"/>
  <c r="Z37" i="26"/>
  <c r="Z40" i="26" s="1"/>
  <c r="Z41" i="26" s="1"/>
  <c r="N15" i="26"/>
  <c r="N29" i="26" s="1"/>
  <c r="Y14" i="26"/>
  <c r="Y15" i="26" s="1"/>
  <c r="V15" i="26"/>
  <c r="O29" i="26"/>
  <c r="Z33" i="26"/>
  <c r="X14" i="26"/>
  <c r="X15" i="26" s="1"/>
  <c r="Z22" i="26"/>
  <c r="Y34" i="26"/>
  <c r="Y35" i="26" s="1"/>
  <c r="Y42" i="26" s="1"/>
  <c r="X23" i="26"/>
  <c r="X24" i="26" s="1"/>
  <c r="N24" i="26"/>
  <c r="W35" i="26"/>
  <c r="W42" i="26" s="1"/>
  <c r="X35" i="26"/>
  <c r="X42" i="26" s="1"/>
  <c r="Z30" i="26"/>
  <c r="V59" i="25"/>
  <c r="N42" i="26" l="1"/>
  <c r="X29" i="26"/>
  <c r="Y29" i="26"/>
  <c r="O43" i="26"/>
  <c r="L43" i="26"/>
  <c r="K43" i="26"/>
  <c r="Z23" i="26"/>
  <c r="Z24" i="26" s="1"/>
  <c r="M43" i="26"/>
  <c r="R29" i="26"/>
  <c r="R43" i="26" s="1"/>
  <c r="T29" i="26"/>
  <c r="T43" i="26" s="1"/>
  <c r="V29" i="26"/>
  <c r="V43" i="26" s="1"/>
  <c r="P29" i="26"/>
  <c r="P43" i="26" s="1"/>
  <c r="Q29" i="26"/>
  <c r="Q43" i="26" s="1"/>
  <c r="Z14" i="26"/>
  <c r="Z15" i="26" s="1"/>
  <c r="Z34" i="26"/>
  <c r="Z35" i="26" s="1"/>
  <c r="Z42" i="26" s="1"/>
  <c r="S29" i="26"/>
  <c r="S43" i="26" s="1"/>
  <c r="U29" i="26"/>
  <c r="U43" i="26" s="1"/>
  <c r="Y63" i="25"/>
  <c r="W27" i="25"/>
  <c r="T24" i="25"/>
  <c r="S24" i="25"/>
  <c r="R24" i="25"/>
  <c r="P24" i="25"/>
  <c r="O24" i="25"/>
  <c r="N24" i="25"/>
  <c r="L24" i="25"/>
  <c r="K24" i="25"/>
  <c r="J24" i="25"/>
  <c r="Z29" i="26" l="1"/>
  <c r="Y43" i="26"/>
  <c r="N43" i="26"/>
  <c r="X43" i="26"/>
  <c r="W43" i="26"/>
  <c r="Y64" i="25"/>
  <c r="V52" i="25"/>
  <c r="V48" i="25"/>
  <c r="V42" i="25"/>
  <c r="V37" i="25"/>
  <c r="V33" i="25"/>
  <c r="V30" i="25"/>
  <c r="V23" i="25"/>
  <c r="V24" i="25" s="1"/>
  <c r="V20" i="25"/>
  <c r="V17" i="25"/>
  <c r="V14" i="25"/>
  <c r="Z43" i="26" l="1"/>
  <c r="W66" i="25"/>
  <c r="W65" i="25"/>
  <c r="T59" i="25"/>
  <c r="T60" i="25" s="1"/>
  <c r="S59" i="25"/>
  <c r="S60" i="25" s="1"/>
  <c r="R59" i="25"/>
  <c r="R60" i="25" s="1"/>
  <c r="P59" i="25"/>
  <c r="P60" i="25" s="1"/>
  <c r="O59" i="25"/>
  <c r="O60" i="25" s="1"/>
  <c r="N59" i="25"/>
  <c r="N60" i="25" s="1"/>
  <c r="L59" i="25"/>
  <c r="L60" i="25" s="1"/>
  <c r="K59" i="25"/>
  <c r="K60" i="25" s="1"/>
  <c r="J59" i="25"/>
  <c r="J60" i="25" s="1"/>
  <c r="W58" i="25"/>
  <c r="U58" i="25"/>
  <c r="Q58" i="25"/>
  <c r="M58" i="25"/>
  <c r="X57" i="25"/>
  <c r="W57" i="25"/>
  <c r="U57" i="25"/>
  <c r="Q57" i="25"/>
  <c r="M57" i="25"/>
  <c r="X56" i="25"/>
  <c r="W56" i="25"/>
  <c r="U56" i="25"/>
  <c r="Q56" i="25"/>
  <c r="M56" i="25"/>
  <c r="X55" i="25"/>
  <c r="W55" i="25"/>
  <c r="U55" i="25"/>
  <c r="Q55" i="25"/>
  <c r="M55" i="25"/>
  <c r="T53" i="25"/>
  <c r="T54" i="25" s="1"/>
  <c r="S53" i="25"/>
  <c r="S54" i="25" s="1"/>
  <c r="R53" i="25"/>
  <c r="R54" i="25" s="1"/>
  <c r="P53" i="25"/>
  <c r="P54" i="25" s="1"/>
  <c r="O53" i="25"/>
  <c r="O54" i="25" s="1"/>
  <c r="N53" i="25"/>
  <c r="N54" i="25" s="1"/>
  <c r="L53" i="25"/>
  <c r="L54" i="25" s="1"/>
  <c r="K53" i="25"/>
  <c r="K54" i="25" s="1"/>
  <c r="X52" i="25"/>
  <c r="W52" i="25"/>
  <c r="M52" i="25"/>
  <c r="X51" i="25"/>
  <c r="W51" i="25"/>
  <c r="U51" i="25"/>
  <c r="U53" i="25" s="1"/>
  <c r="U54" i="25" s="1"/>
  <c r="Q51" i="25"/>
  <c r="Q53" i="25" s="1"/>
  <c r="Q54" i="25" s="1"/>
  <c r="M51" i="25"/>
  <c r="J53" i="25"/>
  <c r="J54" i="25" s="1"/>
  <c r="T49" i="25"/>
  <c r="T50" i="25" s="1"/>
  <c r="S49" i="25"/>
  <c r="S50" i="25" s="1"/>
  <c r="R49" i="25"/>
  <c r="R50" i="25" s="1"/>
  <c r="P49" i="25"/>
  <c r="P50" i="25" s="1"/>
  <c r="O49" i="25"/>
  <c r="O50" i="25" s="1"/>
  <c r="N49" i="25"/>
  <c r="N50" i="25" s="1"/>
  <c r="L49" i="25"/>
  <c r="L50" i="25" s="1"/>
  <c r="K49" i="25"/>
  <c r="K50" i="25" s="1"/>
  <c r="V49" i="25"/>
  <c r="X48" i="25"/>
  <c r="W48" i="25"/>
  <c r="M48" i="25"/>
  <c r="X47" i="25"/>
  <c r="W47" i="25"/>
  <c r="U47" i="25"/>
  <c r="U49" i="25" s="1"/>
  <c r="U50" i="25" s="1"/>
  <c r="Q47" i="25"/>
  <c r="Q49" i="25" s="1"/>
  <c r="Q50" i="25" s="1"/>
  <c r="M47" i="25"/>
  <c r="J49" i="25"/>
  <c r="J50" i="25" s="1"/>
  <c r="T45" i="25"/>
  <c r="T46" i="25" s="1"/>
  <c r="S45" i="25"/>
  <c r="S46" i="25" s="1"/>
  <c r="R45" i="25"/>
  <c r="R46" i="25" s="1"/>
  <c r="P45" i="25"/>
  <c r="P46" i="25" s="1"/>
  <c r="O45" i="25"/>
  <c r="O46" i="25" s="1"/>
  <c r="N45" i="25"/>
  <c r="N46" i="25" s="1"/>
  <c r="L45" i="25"/>
  <c r="L46" i="25" s="1"/>
  <c r="K45" i="25"/>
  <c r="K46" i="25" s="1"/>
  <c r="X44" i="25"/>
  <c r="V44" i="25"/>
  <c r="M44" i="25"/>
  <c r="X43" i="25"/>
  <c r="V43" i="25"/>
  <c r="M43" i="25"/>
  <c r="X42" i="25"/>
  <c r="W42" i="25"/>
  <c r="M42" i="25"/>
  <c r="X41" i="25"/>
  <c r="W41" i="25"/>
  <c r="U41" i="25"/>
  <c r="U45" i="25" s="1"/>
  <c r="U46" i="25" s="1"/>
  <c r="Q41" i="25"/>
  <c r="Q45" i="25" s="1"/>
  <c r="Q46" i="25" s="1"/>
  <c r="M41" i="25"/>
  <c r="J45" i="25"/>
  <c r="J46" i="25" s="1"/>
  <c r="T38" i="25"/>
  <c r="T39" i="25" s="1"/>
  <c r="S38" i="25"/>
  <c r="S39" i="25" s="1"/>
  <c r="R38" i="25"/>
  <c r="R39" i="25" s="1"/>
  <c r="P38" i="25"/>
  <c r="P39" i="25" s="1"/>
  <c r="O38" i="25"/>
  <c r="O39" i="25" s="1"/>
  <c r="N38" i="25"/>
  <c r="N39" i="25" s="1"/>
  <c r="L38" i="25"/>
  <c r="L39" i="25" s="1"/>
  <c r="K38" i="25"/>
  <c r="K39" i="25" s="1"/>
  <c r="X37" i="25"/>
  <c r="W37" i="25"/>
  <c r="M37" i="25"/>
  <c r="X36" i="25"/>
  <c r="W36" i="25"/>
  <c r="U36" i="25"/>
  <c r="U38" i="25" s="1"/>
  <c r="U39" i="25" s="1"/>
  <c r="Q36" i="25"/>
  <c r="Q38" i="25" s="1"/>
  <c r="Q39" i="25" s="1"/>
  <c r="M36" i="25"/>
  <c r="J38" i="25"/>
  <c r="J39" i="25" s="1"/>
  <c r="T34" i="25"/>
  <c r="S34" i="25"/>
  <c r="R34" i="25"/>
  <c r="P34" i="25"/>
  <c r="O34" i="25"/>
  <c r="N34" i="25"/>
  <c r="L34" i="25"/>
  <c r="K34" i="25"/>
  <c r="X33" i="25"/>
  <c r="W33" i="25"/>
  <c r="M33" i="25"/>
  <c r="J34" i="25"/>
  <c r="X32" i="25"/>
  <c r="W32" i="25"/>
  <c r="U32" i="25"/>
  <c r="U34" i="25" s="1"/>
  <c r="Q32" i="25"/>
  <c r="Q34" i="25" s="1"/>
  <c r="M32" i="25"/>
  <c r="T31" i="25"/>
  <c r="S31" i="25"/>
  <c r="R31" i="25"/>
  <c r="P31" i="25"/>
  <c r="O31" i="25"/>
  <c r="N31" i="25"/>
  <c r="L31" i="25"/>
  <c r="K31" i="25"/>
  <c r="J31" i="25"/>
  <c r="X30" i="25"/>
  <c r="W30" i="25"/>
  <c r="M30" i="25"/>
  <c r="X29" i="25"/>
  <c r="W29" i="25"/>
  <c r="U29" i="25"/>
  <c r="U31" i="25" s="1"/>
  <c r="Q29" i="25"/>
  <c r="M29" i="25"/>
  <c r="T27" i="25"/>
  <c r="S27" i="25"/>
  <c r="R27" i="25"/>
  <c r="P27" i="25"/>
  <c r="O27" i="25"/>
  <c r="N27" i="25"/>
  <c r="L27" i="25"/>
  <c r="K27" i="25"/>
  <c r="J27" i="25"/>
  <c r="X26" i="25"/>
  <c r="V26" i="25"/>
  <c r="M26" i="25"/>
  <c r="X25" i="25"/>
  <c r="V25" i="25"/>
  <c r="M25" i="25"/>
  <c r="X23" i="25"/>
  <c r="W23" i="25"/>
  <c r="M23" i="25"/>
  <c r="X22" i="25"/>
  <c r="W22" i="25"/>
  <c r="U22" i="25"/>
  <c r="Q22" i="25"/>
  <c r="M22" i="25"/>
  <c r="T21" i="25"/>
  <c r="S21" i="25"/>
  <c r="R21" i="25"/>
  <c r="P21" i="25"/>
  <c r="O21" i="25"/>
  <c r="N21" i="25"/>
  <c r="L21" i="25"/>
  <c r="K21" i="25"/>
  <c r="J21" i="25"/>
  <c r="X20" i="25"/>
  <c r="W20" i="25"/>
  <c r="M20" i="25"/>
  <c r="X19" i="25"/>
  <c r="W19" i="25"/>
  <c r="U19" i="25"/>
  <c r="U21" i="25" s="1"/>
  <c r="Q19" i="25"/>
  <c r="Q21" i="25" s="1"/>
  <c r="M19" i="25"/>
  <c r="T18" i="25"/>
  <c r="S18" i="25"/>
  <c r="R18" i="25"/>
  <c r="P18" i="25"/>
  <c r="O18" i="25"/>
  <c r="N18" i="25"/>
  <c r="L18" i="25"/>
  <c r="K18" i="25"/>
  <c r="J18" i="25"/>
  <c r="X17" i="25"/>
  <c r="W17" i="25"/>
  <c r="M17" i="25"/>
  <c r="X16" i="25"/>
  <c r="W16" i="25"/>
  <c r="U16" i="25"/>
  <c r="U18" i="25" s="1"/>
  <c r="Q16" i="25"/>
  <c r="Q18" i="25" s="1"/>
  <c r="M16" i="25"/>
  <c r="T15" i="25"/>
  <c r="S15" i="25"/>
  <c r="R15" i="25"/>
  <c r="P15" i="25"/>
  <c r="O15" i="25"/>
  <c r="N15" i="25"/>
  <c r="L15" i="25"/>
  <c r="K15" i="25"/>
  <c r="X14" i="25"/>
  <c r="W14" i="25"/>
  <c r="U14" i="25"/>
  <c r="Q14" i="25"/>
  <c r="M14" i="25"/>
  <c r="X13" i="25"/>
  <c r="W13" i="25"/>
  <c r="U13" i="25"/>
  <c r="Q13" i="25"/>
  <c r="J15" i="25"/>
  <c r="W24" i="25" l="1"/>
  <c r="M24" i="25"/>
  <c r="X38" i="25"/>
  <c r="X39" i="25" s="1"/>
  <c r="X49" i="25"/>
  <c r="X50" i="25" s="1"/>
  <c r="Q24" i="25"/>
  <c r="Q27" i="25" s="1"/>
  <c r="U24" i="25"/>
  <c r="U27" i="25" s="1"/>
  <c r="X24" i="25"/>
  <c r="X34" i="25"/>
  <c r="V27" i="25"/>
  <c r="X27" i="25"/>
  <c r="W18" i="25"/>
  <c r="X45" i="25"/>
  <c r="X46" i="25" s="1"/>
  <c r="X21" i="25"/>
  <c r="X53" i="25"/>
  <c r="X54" i="25" s="1"/>
  <c r="N35" i="25"/>
  <c r="S35" i="25"/>
  <c r="L61" i="25"/>
  <c r="Y26" i="25"/>
  <c r="K28" i="25"/>
  <c r="S28" i="25"/>
  <c r="O35" i="25"/>
  <c r="T35" i="25"/>
  <c r="Y14" i="25"/>
  <c r="R28" i="25"/>
  <c r="L35" i="25"/>
  <c r="R35" i="25"/>
  <c r="P61" i="25"/>
  <c r="T61" i="25"/>
  <c r="U15" i="25"/>
  <c r="Y30" i="25"/>
  <c r="U35" i="25"/>
  <c r="Y43" i="25"/>
  <c r="M31" i="25"/>
  <c r="J35" i="25"/>
  <c r="Y44" i="25"/>
  <c r="U59" i="25"/>
  <c r="U60" i="25" s="1"/>
  <c r="U61" i="25" s="1"/>
  <c r="O28" i="25"/>
  <c r="Y17" i="25"/>
  <c r="Q31" i="25"/>
  <c r="Q35" i="25" s="1"/>
  <c r="X31" i="25"/>
  <c r="K35" i="25"/>
  <c r="P35" i="25"/>
  <c r="W34" i="25"/>
  <c r="M45" i="25"/>
  <c r="M46" i="25" s="1"/>
  <c r="X59" i="25"/>
  <c r="X60" i="25" s="1"/>
  <c r="Y56" i="25"/>
  <c r="Q59" i="25"/>
  <c r="Q60" i="25" s="1"/>
  <c r="Q61" i="25" s="1"/>
  <c r="Y58" i="25"/>
  <c r="N28" i="25"/>
  <c r="X15" i="25"/>
  <c r="W21" i="25"/>
  <c r="Y25" i="25"/>
  <c r="Q15" i="25"/>
  <c r="M18" i="25"/>
  <c r="M21" i="25"/>
  <c r="M27" i="25"/>
  <c r="M59" i="25"/>
  <c r="M60" i="25" s="1"/>
  <c r="M53" i="25"/>
  <c r="M54" i="25" s="1"/>
  <c r="M49" i="25"/>
  <c r="M50" i="25" s="1"/>
  <c r="M38" i="25"/>
  <c r="M39" i="25" s="1"/>
  <c r="V18" i="25"/>
  <c r="Y16" i="25"/>
  <c r="W15" i="25"/>
  <c r="X18" i="25"/>
  <c r="L28" i="25"/>
  <c r="P28" i="25"/>
  <c r="T28" i="25"/>
  <c r="Y23" i="25"/>
  <c r="Y29" i="25"/>
  <c r="W31" i="25"/>
  <c r="Y20" i="25"/>
  <c r="V31" i="25"/>
  <c r="Y37" i="25"/>
  <c r="Y42" i="25"/>
  <c r="N61" i="25"/>
  <c r="R61" i="25"/>
  <c r="Y48" i="25"/>
  <c r="Y52" i="25"/>
  <c r="Y55" i="25"/>
  <c r="V60" i="25"/>
  <c r="Y57" i="25"/>
  <c r="M13" i="25"/>
  <c r="M15" i="25" s="1"/>
  <c r="M34" i="25"/>
  <c r="W38" i="25"/>
  <c r="W39" i="25" s="1"/>
  <c r="J61" i="25"/>
  <c r="W45" i="25"/>
  <c r="W46" i="25" s="1"/>
  <c r="K61" i="25"/>
  <c r="O61" i="25"/>
  <c r="S61" i="25"/>
  <c r="W49" i="25"/>
  <c r="W50" i="25" s="1"/>
  <c r="W53" i="25"/>
  <c r="W54" i="25" s="1"/>
  <c r="W59" i="25"/>
  <c r="W60" i="25" s="1"/>
  <c r="Y33" i="25"/>
  <c r="V38" i="25"/>
  <c r="V39" i="25" s="1"/>
  <c r="Y32" i="25"/>
  <c r="W28" i="25" l="1"/>
  <c r="X35" i="25"/>
  <c r="Q28" i="25"/>
  <c r="Q40" i="25" s="1"/>
  <c r="Q62" i="25" s="1"/>
  <c r="U28" i="25"/>
  <c r="U40" i="25" s="1"/>
  <c r="U62" i="25" s="1"/>
  <c r="X28" i="25"/>
  <c r="N40" i="25"/>
  <c r="N62" i="25" s="1"/>
  <c r="Y27" i="25"/>
  <c r="K40" i="25"/>
  <c r="K62" i="25" s="1"/>
  <c r="X61" i="25"/>
  <c r="W35" i="25"/>
  <c r="S40" i="25"/>
  <c r="S62" i="25" s="1"/>
  <c r="L40" i="25"/>
  <c r="L62" i="25" s="1"/>
  <c r="Y31" i="25"/>
  <c r="O40" i="25"/>
  <c r="O62" i="25" s="1"/>
  <c r="R40" i="25"/>
  <c r="R62" i="25" s="1"/>
  <c r="M35" i="25"/>
  <c r="T40" i="25"/>
  <c r="T62" i="25" s="1"/>
  <c r="Y18" i="25"/>
  <c r="P40" i="25"/>
  <c r="P62" i="25" s="1"/>
  <c r="J28" i="25"/>
  <c r="J40" i="25" s="1"/>
  <c r="J62" i="25" s="1"/>
  <c r="M61" i="25"/>
  <c r="V50" i="25"/>
  <c r="Y47" i="25"/>
  <c r="Y49" i="25" s="1"/>
  <c r="Y50" i="25" s="1"/>
  <c r="V15" i="25"/>
  <c r="Y13" i="25"/>
  <c r="Y15" i="25" s="1"/>
  <c r="V45" i="25"/>
  <c r="V46" i="25" s="1"/>
  <c r="Y41" i="25"/>
  <c r="Y45" i="25" s="1"/>
  <c r="Y46" i="25" s="1"/>
  <c r="Y34" i="25"/>
  <c r="Y59" i="25"/>
  <c r="Y60" i="25" s="1"/>
  <c r="V34" i="25"/>
  <c r="V35" i="25" s="1"/>
  <c r="Y22" i="25"/>
  <c r="Y24" i="25" s="1"/>
  <c r="Y36" i="25"/>
  <c r="Y38" i="25" s="1"/>
  <c r="Y39" i="25" s="1"/>
  <c r="V53" i="25"/>
  <c r="V54" i="25" s="1"/>
  <c r="Y51" i="25"/>
  <c r="Y53" i="25" s="1"/>
  <c r="Y54" i="25" s="1"/>
  <c r="W61" i="25"/>
  <c r="M28" i="25"/>
  <c r="V21" i="25"/>
  <c r="Y19" i="25"/>
  <c r="Y21" i="25" s="1"/>
  <c r="X40" i="25" l="1"/>
  <c r="V28" i="25"/>
  <c r="V40" i="25" s="1"/>
  <c r="X62" i="25"/>
  <c r="M40" i="25"/>
  <c r="M62" i="25" s="1"/>
  <c r="Y28" i="25"/>
  <c r="Y35" i="25"/>
  <c r="V61" i="25"/>
  <c r="W40" i="25"/>
  <c r="W62" i="25" s="1"/>
  <c r="Y61" i="25"/>
  <c r="Y40" i="25" l="1"/>
  <c r="Y62" i="25" s="1"/>
  <c r="V62" i="25"/>
  <c r="V64" i="25" s="1"/>
  <c r="S14" i="27"/>
  <c r="S33" i="27" s="1"/>
  <c r="W12" i="27"/>
  <c r="Z12" i="27" s="1"/>
  <c r="Z14" i="27" s="1"/>
  <c r="Z33" i="27" s="1"/>
  <c r="Z47" i="27" s="1"/>
  <c r="V12" i="27"/>
  <c r="V14" i="27"/>
  <c r="V33" i="27" s="1"/>
  <c r="V64" i="27" l="1"/>
  <c r="V47" i="27"/>
  <c r="S64" i="27"/>
  <c r="S47" i="27"/>
  <c r="W14" i="27"/>
  <c r="W33" i="27" s="1"/>
  <c r="W47" i="27" s="1"/>
  <c r="W65" i="27" s="1"/>
  <c r="V65" i="27" l="1"/>
  <c r="S65" i="27"/>
</calcChain>
</file>

<file path=xl/sharedStrings.xml><?xml version="1.0" encoding="utf-8"?>
<sst xmlns="http://schemas.openxmlformats.org/spreadsheetml/2006/main" count="1493" uniqueCount="225">
  <si>
    <t>Transferencias</t>
  </si>
  <si>
    <t xml:space="preserve">Jefe Oficina Asesora de Planeación </t>
  </si>
  <si>
    <t>Jefe Oficina Asesora de Planeación</t>
  </si>
  <si>
    <t>Propósito</t>
  </si>
  <si>
    <t>1. Hacer un nuevo contrato social con igualdad de oportunidades para la inclusión social, productiva y política</t>
  </si>
  <si>
    <t>5. Cerrar las brechas digitales, de cobertura, calidad y competencias a lo largo del ciclo de la formación integral, desde primera infancia hasta la educación superior y continua para la vida</t>
  </si>
  <si>
    <t>16. Transformación pedagógica y mejoramiento de la gestión educativa. Es con los maestros y maestras</t>
  </si>
  <si>
    <t>Implementar 1 estrategia para aumentar el nivel de transferencia del conocimiento producido por el IDEP al campo educativo y del sector</t>
  </si>
  <si>
    <t>Implementar 1 estrategia articulada de promoción y apoyo a colectivos, redes, y docentes investigadores e innovadores de los colegios públicos de Bogotá</t>
  </si>
  <si>
    <t>Implementar 1 estrategia de desarrollo pedagógico permanente  y situada, para la investigación, la innovación y la sistematización de las prácticas con  enfoque territorial</t>
  </si>
  <si>
    <t>Implementar 1 estrategia eficaz y efectiva de socialización, divulgación  y gestión del conocimiento derivado de las investigaciones y publicaciones del IDEP y de los docentes del Distrito</t>
  </si>
  <si>
    <t>Implementar 1 estrategia para el fortalecimiento institucional</t>
  </si>
  <si>
    <t>ADRIANA VILLAMIZAR NAVARRO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</si>
  <si>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</si>
  <si>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</si>
  <si>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Producir 2 Investigaciones para optimizar la gestión de la información y el conocimiento producido a través de los procesos de seguimiento a la política sectorial para su uso y apropiación por parte de los grupos de interés</t>
  </si>
  <si>
    <t>Código: FT-DIP-02-01</t>
  </si>
  <si>
    <t>Página 1 de _</t>
  </si>
  <si>
    <t xml:space="preserve">Plan de Desarrollo </t>
  </si>
  <si>
    <t>Un Nuevo Contrato Social y Ambiental para la Bogotá del siglo XXI   2020-2024</t>
  </si>
  <si>
    <t>Proyecto No. 7553</t>
  </si>
  <si>
    <t>Investigación, innovación e inspiración: conocimiento, saber y práctica pedagógica para el cierre de brechas de la calidad educativa. Bogotá</t>
  </si>
  <si>
    <t xml:space="preserve"> Logro de ciudad</t>
  </si>
  <si>
    <t>Programa General</t>
  </si>
  <si>
    <t>Metas de Resultado Plan de Desarrollo  2020-2024</t>
  </si>
  <si>
    <t>Meta Proyecto  2020-2024</t>
  </si>
  <si>
    <t>RESPONSABLE</t>
  </si>
  <si>
    <t>RECURSOS ACTUAL</t>
  </si>
  <si>
    <t xml:space="preserve">TOTAL </t>
  </si>
  <si>
    <t>Recursos Administrados</t>
  </si>
  <si>
    <t>Recursos de libre Destinación</t>
  </si>
  <si>
    <t>Producir 10  Investigaciones para optimizar la gestión de la información y el conocimiento producido a través de los procesos de seguimiento a la política sectorial para su uso y apropiación por parte de los grupos de interés</t>
  </si>
  <si>
    <t>Total  meta 5: Implementar 1 estrategia de desarrollo pedagógico permanente  y situada, para la investigación, la innovación y la sistematización de las prácticas con  enfoque territorial</t>
  </si>
  <si>
    <t>Total  meta 7: Implementar 1 estrategia para el fortalecimiento institucional</t>
  </si>
  <si>
    <t>TOTAL PROYECTO  "Investigación, innovación e inspiración: conocimiento, saber y práctica pedagógica para el cierre de brechas de la calidad educativa. Bogotá"</t>
  </si>
  <si>
    <t>Total Meta 3 Implementar 1 estrategia para aumentar el nivel de transferencia del conocimiento producido por el IDEP al campo educativo y del sector</t>
  </si>
  <si>
    <t>TOTAL 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</si>
  <si>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Total Meta 4 Implementar 1 estrategia articulada de promoción y apoyo a colectivos, redes, y docentes investigadores e innovadores de los colegios públicos de Bogotá</t>
  </si>
  <si>
    <t>Total Meta 6 Implementar 1 estrategia eficaz y efectiva de socialización, divulgación  y gestión del conocimiento derivado de las investigaciones y publicaciones del IDEP y de los docentes del Distrito</t>
  </si>
  <si>
    <t>RECURSOS CONTRACRÉDITOS</t>
  </si>
  <si>
    <t xml:space="preserve">RECURSOS CRÉDITOS </t>
  </si>
  <si>
    <t>Subdirectora Académica</t>
  </si>
  <si>
    <t>Código PEP</t>
  </si>
  <si>
    <t xml:space="preserve">Rubro Presupuestal
CÓDIGO POSPRE
</t>
  </si>
  <si>
    <t>Versión: 8</t>
  </si>
  <si>
    <t>NOMBRE CONCEPTO PRESUPUESTAL
NOMBRE POSPRE</t>
  </si>
  <si>
    <t>Fecha de Aprobación: 28/12/2021</t>
  </si>
  <si>
    <t>PM/0219/0112/22010657553</t>
  </si>
  <si>
    <t>PM/0219/0112/22010417553</t>
  </si>
  <si>
    <t>PM/0219/0113/22010057553</t>
  </si>
  <si>
    <t>PM/0219/0114/22010497553</t>
  </si>
  <si>
    <t>PM/0219/0114/22010747553</t>
  </si>
  <si>
    <t>PM/0219/0114/22010487553</t>
  </si>
  <si>
    <t>PM/0219/0114/22010017553</t>
  </si>
  <si>
    <t>Total Meta 2 Producir 3 Investigaciones para optimizar la gestión de la información y el conocimiento producido a través de los procesos de seguimiento a la política sectorial para su uso y apropiación por parte de los grupos de interés</t>
  </si>
  <si>
    <t>Meta vigencia 2023</t>
  </si>
  <si>
    <t>Actividad 2023</t>
  </si>
  <si>
    <t xml:space="preserve">Total Meta 1  Producir 10 investigaciones socioeducativas para contribuir al cumplimiento de las metas sectoriales de cierre de brechas y de transformación pedagógica en el marco del ODS 4 </t>
  </si>
  <si>
    <t>Estrategia 3: Transferencia de conocimiento 2023</t>
  </si>
  <si>
    <t>Total Actividad:  Estrategia 3: Transferencia de conocimiento 2023</t>
  </si>
  <si>
    <t>Estrategia 6: Comunicación, Divulgación y Gestión del Conocimiento 2023</t>
  </si>
  <si>
    <t>Total Actividad:  Estrategia 6: Comunicación, Divulgación y Gestión del Conocimiento 2023</t>
  </si>
  <si>
    <t>Estrategia 7: Fortalecimiento a la gestión institucional 2023</t>
  </si>
  <si>
    <t>Total  Actividad Estrategia 7: Fortalecimiento a la gestión institucional 2023</t>
  </si>
  <si>
    <t>0232020200885210</t>
  </si>
  <si>
    <t>Servicios de Investigación</t>
  </si>
  <si>
    <t>Otros servicios profesionales, técnicos y empresariales n.c.p.</t>
  </si>
  <si>
    <t>O232020200992920</t>
  </si>
  <si>
    <t>Servicios de apoyo educativo</t>
  </si>
  <si>
    <t>O232020200883990</t>
  </si>
  <si>
    <t>O232020200885999</t>
  </si>
  <si>
    <t>Otros servicios de apoyo n.c.p.</t>
  </si>
  <si>
    <t>O232020200883132</t>
  </si>
  <si>
    <t>'Servicios de soporte en tecnologías de la información (TI)</t>
  </si>
  <si>
    <t>O232020200773311</t>
  </si>
  <si>
    <t xml:space="preserve">Derechos de uso de programas informáticos
</t>
  </si>
  <si>
    <r>
      <t>PROGRAMACIÓN PRESUPUESTAL PROYECTO DE INVERSIÓN 2023
UN NUEVO CONTRATO SOCIAL Y AMBIENTAL PARA LA BOGOTA DEL SIGLO XXI</t>
    </r>
    <r>
      <rPr>
        <b/>
        <sz val="11"/>
        <color theme="2" tint="-0.499984740745262"/>
        <rFont val="Arial"/>
        <family val="2"/>
      </rPr>
      <t xml:space="preserve"> </t>
    </r>
  </si>
  <si>
    <t>CECILIA RINCON VERDUGO</t>
  </si>
  <si>
    <t xml:space="preserve">Directora General </t>
  </si>
  <si>
    <t xml:space="preserve">Producir 20 investigaciones socioeducativas para contribuir al cumplimiento de las metas sectoriales de cierre de brechas y de transformación pedagógica en el marco del ODS 4 </t>
  </si>
  <si>
    <t xml:space="preserve">Producir 5 investigaciones socioeducativas para contribuir al cumplimiento de las metas sectoriales de cierre de brechas y de transformación pedagógica en el marco del ODS 4 </t>
  </si>
  <si>
    <t>Cuota global 2023 Radicado SDH 2022EE45557801 29/09/2022</t>
  </si>
  <si>
    <t xml:space="preserve">INIRIDA MORALES VILLEGAS </t>
  </si>
  <si>
    <t xml:space="preserve">Subdirectora Académica </t>
  </si>
  <si>
    <t>Total Actividad Estrategia 1:   Investigación Emociones, enseñanza y aprendizaje en el aula - 2023</t>
  </si>
  <si>
    <t>Investigación Emociones, enseñanza y aprendizaje en el aula - 2023</t>
  </si>
  <si>
    <t>Total Actividad:  Investigación Caracterización curricular: qué piensan y qué hacen las maestras y los maestros en el aula hoy - 2023</t>
  </si>
  <si>
    <t>Investigación Caracterización curricular: qué piensan y qué hacen las maestras y los maestros en el aula hoy - 2023</t>
  </si>
  <si>
    <t>Total Actividad: Investigación Lenguajes y mediaciones en la educación del siglo XXI: prácticas pedagógicas innovadoras - 2023</t>
  </si>
  <si>
    <t>Total Actividad:   Investigación Ciudadanías participativas: experiencias alternativas en la escuela con niñas, niños y jóvenes - 2023</t>
  </si>
  <si>
    <t xml:space="preserve"> Investigación Ciudadanías participativas: experiencias alternativas en la escuela con niñas, niños y jóvenes - 2023</t>
  </si>
  <si>
    <t>Total Actividad: Investigación Memoria Educativa: el ideario educativo de Abel Rodríguez Céspedes - 2023</t>
  </si>
  <si>
    <t>Investigación Memoria Educativa: el ideario educativo de Abel Rodríguez Céspedes - 2023</t>
  </si>
  <si>
    <t>Asesor 105-02 
Daniel A Taborda C</t>
  </si>
  <si>
    <t>Asesor 105-03 
Jose Cabrera Paz</t>
  </si>
  <si>
    <t>Asesor 105-02 
Ruth Amanda Cortés Salcedo</t>
  </si>
  <si>
    <t>Versión: 01
FECHA:10/01/2023</t>
  </si>
  <si>
    <t>Nota: Anteproyecto Presupuesto 2023 Rad.00106-816 -000862 04/11/2022</t>
  </si>
  <si>
    <t>Total Actividad:   Investigación Sistematización de experiencias - 2023</t>
  </si>
  <si>
    <t>Total Actividad:   Investigación Caracterización de Iniciativas STEM de maestros, niñas, niños y jóvenes - 2023</t>
  </si>
  <si>
    <t>SALDO PENDIENTE POR RECAUDAR_Investigación Sistematización de experiencias - 2023</t>
  </si>
  <si>
    <t>SALDO PENDIENTE POR RECAUDAR_ Investigación Sistematización de experiencias - 2023</t>
  </si>
  <si>
    <t xml:space="preserve"> Investigación Lenguajes y mediaciones en la educación del siglo XXI: prácticas pedagógicas innovadoras - 2023</t>
  </si>
  <si>
    <t>Investigación Caracterización de Iniciativas STEM de maestros, niñas, niños y jóvenes - 2023</t>
  </si>
  <si>
    <t>Estrategia 5: Directivos(as), Maestros y maestras que inspiran 2023</t>
  </si>
  <si>
    <t>Total Actividad:  Estrategia 5: Directivos(as), Maestros y maestras que inspiran 2023</t>
  </si>
  <si>
    <t>Total Actividad:  Estrategia 4: Promoción y apoyo a docentes investigadores e innovadores 2023</t>
  </si>
  <si>
    <t>Estrategia 4: Promoción y apoyo a docentes investigadores e innovadores 2023</t>
  </si>
  <si>
    <t>SALDO PENDIENTE POR RECAUDAR_Estrategia 4: Promoción y apoyo a docentes investigadores e innovadores 2023</t>
  </si>
  <si>
    <t>Meta vigencia 2024</t>
  </si>
  <si>
    <t>Actividad 2024</t>
  </si>
  <si>
    <t>ANDRÉS MAURICIO CASTILLO  VARELA</t>
  </si>
  <si>
    <t>NISME YURANY PINEDA BÁEZ</t>
  </si>
  <si>
    <t xml:space="preserve">7 - Bogotá Camina Segura </t>
  </si>
  <si>
    <t>Código SEGPLAN: 8196 "Generación y divulgación de conocimiento para el desarrollo y la transformación educativa en Bogotá D.C."
BPIN: 2024110010307</t>
  </si>
  <si>
    <t>Proyecto de Inversión</t>
  </si>
  <si>
    <t>Objetivo Estratégico</t>
  </si>
  <si>
    <t>Programa</t>
  </si>
  <si>
    <t>3 – Bogotá confía en su potencial</t>
  </si>
  <si>
    <t>16 – La educación como eje del potencial humano</t>
  </si>
  <si>
    <t>PROGRAMACIÓN PRESUPUESTAL PROYECTO DE INVERSIÓN 2024-2
BOGOTÁ CAMINA SEGURA</t>
  </si>
  <si>
    <t>1. Desarrollar 20 investigaciones en el marco de un “Programa de investigación educativa para el desarrollo pedagógico”</t>
  </si>
  <si>
    <t>PM/0219/0101/22010650307</t>
  </si>
  <si>
    <t>1. Desarrollar 1 investigaciones en el marco de un “Programa de investigación educativa para el desarrollo pedagógico”</t>
  </si>
  <si>
    <t>Total Meta 1. Desarrollar 1 investigaciones en el marco de un “Programa de investigación educativa para el desarrollo pedagógico”</t>
  </si>
  <si>
    <t>2. Implementar una estrategia de posicionamiento en el marco del Sistema Nacional de Ciencia, Tecnología e Innovación</t>
  </si>
  <si>
    <t>PM/0219/0102/22010050307</t>
  </si>
  <si>
    <t>Implementar una estrategia de posicionamiento en el marco del Sistema Nacional de Ciencia, Tecnología e Innovación -2024</t>
  </si>
  <si>
    <t>Total Meta 2. Implementar una estrategia de posicionamiento en el marco del Sistema Nacional de Ciencia, Tecnología e Innovación</t>
  </si>
  <si>
    <t>Total Actividad: Implementar una estrategia de posicionamiento en el marco del Sistema Nacional de Ciencia, Tecnología e Innovación -2024</t>
  </si>
  <si>
    <t>3. Realizar dos evaluaciones del programa de investigación educativa para el desarrollo pedagógico</t>
  </si>
  <si>
    <t>Realizar cero evaluaciones del programa de investigación educativa para el desarrollo pedagógico - 2024</t>
  </si>
  <si>
    <t>PM/0219/0101/22010870307</t>
  </si>
  <si>
    <t>3. Realizar cero evaluaciones del programa de investigación educativa para el desarrollo pedagógico</t>
  </si>
  <si>
    <t xml:space="preserve">O232020200992920 </t>
  </si>
  <si>
    <t>Total Meta 3. Realizar dos evaluaciones del programa de investigación educativa para el desarrollo pedagógico</t>
  </si>
  <si>
    <t>Total Actividad 3: Realizar cero evaluaciones del programa de investigación educativa para el desarrollo pedagógico - 2024</t>
  </si>
  <si>
    <t>4. Desarrollar una estrategia de comunicación y apropiación social del conocimiento</t>
  </si>
  <si>
    <t>PM/0219/0103/22010480307</t>
  </si>
  <si>
    <t>Total Actividad 4: Desarrollar una estrategia de comunicación y apropiación social del conocimiento -2024</t>
  </si>
  <si>
    <t>Total Meta 4. Desarrollar una estrategia de comunicación y apropiación social del conocimiento</t>
  </si>
  <si>
    <t>5. Desarrollar 1 estrategia de fortalecimiento de capacidades en investigación, Tecnología e Innovación de docentes y directivos docentes en el marco de un “Programa de investigación educativa para el desarrollo pedagógico”</t>
  </si>
  <si>
    <t>PM/0219/0103/22010740307</t>
  </si>
  <si>
    <t>Desarrollar 1 estrategia de fortalecimiento de capacidades en investigación, Tecnología e Innovación de docentes y directivos docentes en el marco de un “Programa de investigación educativa para el desarrollo pedagógico” -  2024</t>
  </si>
  <si>
    <t>Convenio 6332541-2024 SED-IDEP - Desarrollar 1 estrategia de fortalecimiento de capacidades en investigación, Tecnología e Innovación de docentes y directivos docentes en el marco de un “Programa de investigación educativa para el desarrollo pedagógico” -  2024</t>
  </si>
  <si>
    <t>Total Meta 5. Desarrollar 1 estrategia de fortalecimiento de capacidades en investigación, Tecnología e Innovación de docentes y directivos docentes en el marco de un “Programa de investigación educativa para el desarrollo pedagógico”</t>
  </si>
  <si>
    <t>6. Desarrollar una estrategia para el fortalecimiento de la gestión institucional</t>
  </si>
  <si>
    <t>Total  meta 6. Desarrollar una estrategia para el fortalecimiento de la gestión institucional</t>
  </si>
  <si>
    <t>PM/0219/0103/22010010307</t>
  </si>
  <si>
    <t>Desarrollar una estrategia para el fortalecimiento de la gestión institucional</t>
  </si>
  <si>
    <t>O23201010030701</t>
  </si>
  <si>
    <t>Vehículos automotores, remolques y semirremolques; y sus partes, piezas y accesorios</t>
  </si>
  <si>
    <t>TOTAL PROYECTO  "Generación y divulgación de conocimiento para el desarrollo y la transformación educativa en Bogotá D.C."</t>
  </si>
  <si>
    <t>TENDENCIAS Y NECESIDADES DE  LA INVESTIGACIÓN EDUCATIVA Y PEDAGÓGICA EN BOGOTÁ-2024</t>
  </si>
  <si>
    <t>Total Actividad 1:   TENDENCIAS Y NECESIDADES DE  LA INVESTIGACIÓN EDUCATIVA Y PEDAGÓGICA EN BOGOTÁ-2024</t>
  </si>
  <si>
    <t>Desarrollar una estrategia de comunicación y apropiación social del conocimiento - 2024</t>
  </si>
  <si>
    <t>16 – Atención Integral a la Primera Infancia y Educación como Eje del Potencial Humano</t>
  </si>
  <si>
    <t xml:space="preserve"> 
</t>
  </si>
  <si>
    <t>MIGUEL LEONARDO CALDERÓN MARÍN</t>
  </si>
  <si>
    <t>Versión: 9</t>
  </si>
  <si>
    <t>Programa SHD</t>
  </si>
  <si>
    <t>O23011722012024030701065</t>
  </si>
  <si>
    <t>O23011722012024030702005</t>
  </si>
  <si>
    <t>O23011722012024030701087</t>
  </si>
  <si>
    <t>O23011722012024030703048</t>
  </si>
  <si>
    <t>O23011722012024030703074</t>
  </si>
  <si>
    <t>O23011722012024030703001</t>
  </si>
  <si>
    <t>Fecha de Aprobación: 18/07/2024</t>
  </si>
  <si>
    <t>180 - Realizar 20 investigaciones que aporten al cierre de brechas educativas desde diferentes perspectivas epistémicas y metodológicas que incluyan investigaciones aplicadas en el marco de una educación de calidad que fortalece los aprendizajes.</t>
  </si>
  <si>
    <t>TOTAL  META 180 - Realizar 20 investigaciones que aporten al cierre de brechas educativas desde diferentes perspectivas epistémicas y metodológicas que incluyan investigaciones aplicadas en el marco de una educación de calidad que fortalece los aprendizajes.</t>
  </si>
  <si>
    <t>173- Generar e implementar una (1) estrategia que fortalezca a maestros y maestras, redes, colectivos, semilleros escolares de investigación y grupos de investigación e innovación de colegios; y promueva su vinculación al Sistema de Alianzas y Cooperación Escolar (SACE), con el fin de facilitar el intercambio de conocimientos y experiencias en los que converjan temas de interés de las redes, los colectivos y el SACE.</t>
  </si>
  <si>
    <t>Total Actividad 6: Desarrollar una estrategia para el fortalecimiento de la gestión institucional 2024</t>
  </si>
  <si>
    <t>Total Actividad 5. Desarrollar 1 estrategia de fortalecimiento de capacidades en investigación, Tecnología e Innovación de docentes y directivos docentes en el marco de un “Programa de investigación educativa para el desarrollo pedagógico” 2024</t>
  </si>
  <si>
    <t>Versión: 02
FECHA: 27/07/2024</t>
  </si>
  <si>
    <t>Nota:  Plan Anual de Adquisiciones Bogotá Camina Segura V3 Rad.No.06-817-2024-001233</t>
  </si>
  <si>
    <t xml:space="preserve">O232020200883990 
</t>
  </si>
  <si>
    <t>1. Desarrollar 7 investigaciones en el marco de un “Programa de investigación educativa para el desarrollo pedagógico”</t>
  </si>
  <si>
    <t>Hostigamiento escolar-2025</t>
  </si>
  <si>
    <t>Total Actividad 1:  Hostigamiento escolar-2025</t>
  </si>
  <si>
    <t>Gestión escolar del Talento humano y aprendizajes-2025</t>
  </si>
  <si>
    <t>Total Actividad 2:   Gestión escolar del Talento humano y aprendizajes-2025</t>
  </si>
  <si>
    <t>Salud Mental Escolar- 2025</t>
  </si>
  <si>
    <t>Total Actividad 3:  Salud Mental Escolar- 2025</t>
  </si>
  <si>
    <t xml:space="preserve"> Trayectorias Educativas-2025 </t>
  </si>
  <si>
    <t xml:space="preserve">Total Actividad 4:   Trayectorias Educativas-2025 </t>
  </si>
  <si>
    <t xml:space="preserve"> Educación Inicial- 2025</t>
  </si>
  <si>
    <t>Total Actividad 5:    Educación Inicial- 2025</t>
  </si>
  <si>
    <t>Evaluación del programa de Bachillerato Internacional-2025</t>
  </si>
  <si>
    <t>Total Actividad 6:   Evaluación del programa de Bachillerato Internacional-2025</t>
  </si>
  <si>
    <t>Discapacidad y gestión curricular-2025</t>
  </si>
  <si>
    <t>Total Actividad 7:   Discapacidad y gestión curricular-2025</t>
  </si>
  <si>
    <t>2108 - Realizar 20 investigaciones que aporten al cierre de brechas educativas desde diferentes perspectivas epistémicas y metodológicas que incluyan investigaciones aplicadas en el marco de una educación de calidad que fortalece los aprendizajes.</t>
  </si>
  <si>
    <t>TOTAL  META 2108 - Realizar 20 investigaciones que aporten al cierre de brechas educativas desde diferentes perspectivas epistémicas y metodológicas que incluyan investigaciones aplicadas en el marco de una educación de calidad que fortalece los aprendizajes.</t>
  </si>
  <si>
    <t>2101- Generar e implementar una (1) estrategia que fortalezca a maestros y maestras, redes, colectivos, semilleros escolares de investigación y grupos de investigación e innovación de colegios; y promueva su vinculación al Sistema de Alianzas y Cooperación Escolar (SACE), con el fin de facilitar el intercambio de conocimientos y experiencias en los que converjan temas de interés de las redes, los colectivos y el SACE.</t>
  </si>
  <si>
    <t>SALDO PENDIENTE POR RECAUDAR - Desarrollar 1 estrategia de fortalecimiento de capacidades en investigación,Tecnología e Innovación de docentes y directivos docentes en el marco de un “Programa de investigación educativa para el desarrollo pedagógico - 2025</t>
  </si>
  <si>
    <t>O23011722012024030704001</t>
  </si>
  <si>
    <t>Desarrollar una estrategia para el fortalecimiento de la gestión institucional 2025</t>
  </si>
  <si>
    <t>Desarrollar 1 estrategia de fortalecimiento de capacidades en investigación, Tecnología e Innovación de docentes y directivos docentes en el marco de un “Programa de investigación educativa para el desarrollo pedagógico” -  2025</t>
  </si>
  <si>
    <t>Desarrollar una estrategia de comunicación y apropiación social del conocimiento - 2025</t>
  </si>
  <si>
    <t>Implementar una estrategia de posicionamiento en el marco del Sistema Nacional de Ciencia, Tecnología e Innovación -2025</t>
  </si>
  <si>
    <t>Versión: 01
FECHA: 22/01/2025</t>
  </si>
  <si>
    <t>Nota:  Plan Anual de Adquisiciones 2025 - Bogotá Camina Segura V1  Decreto 470 de 2024</t>
  </si>
  <si>
    <t xml:space="preserve">Liliana Patria Torres
Asesor Dirección General 02
</t>
  </si>
  <si>
    <t>Linamaria López
Asesor Dirección General 03</t>
  </si>
  <si>
    <t>Josè Cabrera Paz
Asesor Dirección General 01</t>
  </si>
  <si>
    <t>Andrés Mauricio Castillo Varela
Director General</t>
  </si>
  <si>
    <t>Calos López Donato
Profesional Especializado 06</t>
  </si>
  <si>
    <t>NA</t>
  </si>
  <si>
    <t>Nisme Yurany Pineda
Subdirectora Académica</t>
  </si>
  <si>
    <t>Miguel Leonado Calderón Marín
Jefe Oficina Asesora de Planeación</t>
  </si>
  <si>
    <t>PROGRAMACIÓN PRESUPUESTAL PROYECTO DE INVERSIÓN 2025
BOGOTÁ CAMINA SEGURA</t>
  </si>
  <si>
    <t>Meta Proyecto  2024-2027</t>
  </si>
  <si>
    <t>Meta vigencia 2025</t>
  </si>
  <si>
    <t>Metas de Resultado Plan de Desarrollo  2024-2027</t>
  </si>
  <si>
    <t>Actividad 2025</t>
  </si>
  <si>
    <t>TOTAL  NUEVO</t>
  </si>
  <si>
    <t>TOTAL  CREDITOS</t>
  </si>
  <si>
    <t>TOTAL CONTRACREDITOS</t>
  </si>
  <si>
    <t>TOTAL VIEJO</t>
  </si>
  <si>
    <t>Etiquetas de fila</t>
  </si>
  <si>
    <t>Total general</t>
  </si>
  <si>
    <t>Suma de TOTAL CONTRACREDITOS</t>
  </si>
  <si>
    <t>Suma de TOTAL  CREDITOS</t>
  </si>
  <si>
    <t>PM/0219/0104/22010010307</t>
  </si>
  <si>
    <t>Nota:  Plan Anual de Adquisiciones 2025 - Bogotá Camina Segura V1  - Plan Anual de Adquisiciones Rad. 06-817-2025-000059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</si>
</sst>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(&quot;$&quot;\ * #,##0.00_);_(&quot;$&quot;\ * \(#,##0.00\);_(&quot;$&quot;\ * &quot;-&quot;??_);_(@_)"/>
    <numFmt numFmtId="167" formatCode="&quot;$&quot;\ #,##0"/>
    <numFmt numFmtId="168" formatCode="_(&quot;$&quot;\ * #,##0_);_(&quot;$&quot;\ * \(#,##0\);_(&quot;$&quot;\ * &quot;-&quot;??_);_(@_)"/>
    <numFmt numFmtId="169" formatCode="_(&quot;$ &quot;* #,##0_);_(&quot;$ &quot;* \(#,##0\);_(&quot;$ &quot;* \-_);_(@_)"/>
    <numFmt numFmtId="170" formatCode="_-&quot;$&quot;\ * #,##0_-;\-&quot;$&quot;\ * #,##0_-;_-&quot;$&quot;\ * &quot;-&quot;??_-;_-@_-"/>
    <numFmt numFmtId="171" formatCode="_(* #,##0_);_(* \(#,##0\);_(* \-??_);_(@_)"/>
    <numFmt numFmtId="172" formatCode="_-&quot;$&quot;* #,##0_-;\-&quot;$&quot;* #,##0_-;_-&quot;$&quot;* &quot;-&quot;??_-;_-@_-"/>
    <numFmt numFmtId="173" formatCode="_(* #,##0.00_);_(* \(#,##0.00\);_(* &quot;-&quot;??_);_(@_)"/>
  </numFmts>
  <fonts count="64">
    <font>
      <sz val="11"/>
      <color rgb="FF222222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1"/>
      <color rgb="FF22222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</font>
    <font>
      <b/>
      <sz val="9"/>
      <name val="Arial"/>
      <family val="2"/>
    </font>
    <font>
      <sz val="11"/>
      <color indexed="63"/>
      <name val="Calibri"/>
      <family val="2"/>
      <charset val="1"/>
    </font>
    <font>
      <sz val="11"/>
      <color theme="1"/>
      <name val="Calibri"/>
      <family val="2"/>
      <charset val="1"/>
    </font>
    <font>
      <b/>
      <sz val="8"/>
      <color rgb="FF000000"/>
      <name val="Arial"/>
      <family val="2"/>
    </font>
    <font>
      <sz val="8"/>
      <color indexed="63"/>
      <name val="Calibri"/>
      <family val="2"/>
      <charset val="1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9"/>
      <color theme="1"/>
      <name val="Calibri"/>
      <family val="2"/>
    </font>
    <font>
      <b/>
      <sz val="8"/>
      <color theme="1"/>
      <name val="Arial"/>
      <family val="2"/>
      <charset val="1"/>
    </font>
    <font>
      <sz val="12"/>
      <color theme="1"/>
      <name val="Calibri"/>
      <family val="2"/>
      <charset val="128"/>
      <scheme val="minor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b/>
      <sz val="7"/>
      <color theme="1"/>
      <name val="Arial"/>
      <family val="2"/>
    </font>
    <font>
      <b/>
      <sz val="11"/>
      <color theme="2" tint="-0.499984740745262"/>
      <name val="Arial"/>
      <family val="2"/>
    </font>
    <font>
      <sz val="7"/>
      <color theme="1"/>
      <name val="Arial"/>
      <family val="2"/>
    </font>
    <font>
      <b/>
      <sz val="8"/>
      <color indexed="63"/>
      <name val="Calibri"/>
      <family val="2"/>
      <charset val="1"/>
    </font>
    <font>
      <b/>
      <sz val="8"/>
      <name val="Calibri"/>
      <family val="2"/>
      <charset val="1"/>
    </font>
    <font>
      <b/>
      <sz val="9"/>
      <name val="Calibri"/>
      <family val="2"/>
      <charset val="1"/>
    </font>
    <font>
      <b/>
      <sz val="7"/>
      <color indexed="63"/>
      <name val="Calibri"/>
      <family val="2"/>
    </font>
    <font>
      <b/>
      <sz val="10"/>
      <color rgb="FFFF0000"/>
      <name val="Calibri"/>
      <family val="2"/>
    </font>
    <font>
      <sz val="7"/>
      <color rgb="FF000000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9"/>
      <color rgb="FF000000"/>
      <name val="Arial"/>
      <family val="2"/>
      <charset val="1"/>
    </font>
    <font>
      <sz val="10"/>
      <color indexed="63"/>
      <name val="Calibri"/>
      <family val="2"/>
      <charset val="1"/>
    </font>
    <font>
      <b/>
      <sz val="10"/>
      <color theme="1"/>
      <name val="Arial"/>
      <family val="2"/>
    </font>
    <font>
      <sz val="10"/>
      <color rgb="FF222222"/>
      <name val="Calibri"/>
      <family val="2"/>
    </font>
    <font>
      <b/>
      <sz val="10"/>
      <color indexed="63"/>
      <name val="Calibri"/>
      <family val="2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theme="1"/>
      <name val="Arial"/>
      <family val="2"/>
      <charset val="1"/>
    </font>
    <font>
      <sz val="12"/>
      <color rgb="FF222222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0"/>
      <color rgb="FF222222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sz val="14"/>
      <color theme="1"/>
      <name val="Calibri"/>
      <family val="2"/>
      <charset val="1"/>
    </font>
    <font>
      <sz val="14"/>
      <color indexed="63"/>
      <name val="Calibri"/>
      <family val="2"/>
      <charset val="1"/>
    </font>
    <font>
      <b/>
      <sz val="14"/>
      <color indexed="63"/>
      <name val="Calibri"/>
      <family val="2"/>
      <charset val="1"/>
    </font>
    <font>
      <b/>
      <sz val="14"/>
      <name val="Calibri"/>
      <family val="2"/>
      <charset val="1"/>
    </font>
    <font>
      <sz val="8"/>
      <color theme="0" tint="-0.499984740745262"/>
      <name val="Calibri"/>
      <family val="2"/>
    </font>
    <font>
      <sz val="8"/>
      <color theme="1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FFC000"/>
        <bgColor indexed="2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5" tint="0.39997558519241921"/>
        <bgColor indexed="34"/>
      </patternFill>
    </fill>
    <fill>
      <patternFill patternType="solid">
        <fgColor rgb="FF92D050"/>
        <bgColor indexed="34"/>
      </patternFill>
    </fill>
    <fill>
      <patternFill patternType="solid">
        <fgColor rgb="FFFFFFFF"/>
        <bgColor rgb="FFF2F2F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23"/>
      </patternFill>
    </fill>
    <fill>
      <patternFill patternType="solid">
        <fgColor theme="8" tint="0.39997558519241921"/>
        <bgColor indexed="41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0">
    <xf numFmtId="0" fontId="0" fillId="0" borderId="0"/>
    <xf numFmtId="0" fontId="5" fillId="0" borderId="2"/>
    <xf numFmtId="166" fontId="4" fillId="0" borderId="2" applyFont="0" applyFill="0" applyBorder="0" applyAlignment="0" applyProtection="0"/>
    <xf numFmtId="0" fontId="14" fillId="0" borderId="2" applyNumberFormat="0" applyFill="0" applyBorder="0" applyAlignment="0" applyProtection="0"/>
    <xf numFmtId="165" fontId="15" fillId="0" borderId="0" applyFont="0" applyFill="0" applyBorder="0" applyAlignment="0" applyProtection="0"/>
    <xf numFmtId="0" fontId="12" fillId="0" borderId="2"/>
    <xf numFmtId="0" fontId="10" fillId="0" borderId="2" applyNumberFormat="0" applyFill="0" applyBorder="0" applyAlignment="0" applyProtection="0"/>
    <xf numFmtId="164" fontId="12" fillId="0" borderId="2" applyFont="0" applyFill="0" applyBorder="0" applyAlignment="0" applyProtection="0"/>
    <xf numFmtId="166" fontId="3" fillId="0" borderId="2" applyFont="0" applyFill="0" applyBorder="0" applyAlignment="0" applyProtection="0"/>
    <xf numFmtId="165" fontId="12" fillId="0" borderId="2" applyFont="0" applyFill="0" applyBorder="0" applyAlignment="0" applyProtection="0"/>
    <xf numFmtId="0" fontId="3" fillId="0" borderId="2"/>
    <xf numFmtId="169" fontId="17" fillId="0" borderId="2"/>
    <xf numFmtId="0" fontId="2" fillId="0" borderId="2"/>
    <xf numFmtId="41" fontId="2" fillId="0" borderId="2" applyFont="0" applyFill="0" applyBorder="0" applyAlignment="0" applyProtection="0"/>
    <xf numFmtId="44" fontId="2" fillId="0" borderId="2" applyFont="0" applyFill="0" applyBorder="0" applyAlignment="0" applyProtection="0"/>
    <xf numFmtId="166" fontId="2" fillId="0" borderId="2" applyFont="0" applyFill="0" applyBorder="0" applyAlignment="0" applyProtection="0"/>
    <xf numFmtId="43" fontId="2" fillId="0" borderId="2" applyFont="0" applyFill="0" applyBorder="0" applyAlignment="0" applyProtection="0"/>
    <xf numFmtId="0" fontId="30" fillId="0" borderId="2"/>
    <xf numFmtId="41" fontId="30" fillId="0" borderId="2" applyFont="0" applyFill="0" applyBorder="0" applyAlignment="0" applyProtection="0"/>
    <xf numFmtId="0" fontId="30" fillId="0" borderId="2"/>
    <xf numFmtId="0" fontId="13" fillId="0" borderId="2"/>
    <xf numFmtId="43" fontId="13" fillId="0" borderId="2" applyFont="0" applyFill="0" applyBorder="0" applyAlignment="0" applyProtection="0"/>
    <xf numFmtId="166" fontId="17" fillId="0" borderId="2" applyFont="0" applyFill="0" applyBorder="0" applyAlignment="0" applyProtection="0"/>
    <xf numFmtId="9" fontId="17" fillId="0" borderId="2" applyFont="0" applyFill="0" applyBorder="0" applyAlignment="0" applyProtection="0"/>
    <xf numFmtId="0" fontId="17" fillId="0" borderId="2"/>
    <xf numFmtId="0" fontId="11" fillId="0" borderId="2"/>
    <xf numFmtId="9" fontId="11" fillId="0" borderId="2" applyFont="0" applyFill="0" applyBorder="0" applyAlignment="0" applyProtection="0"/>
    <xf numFmtId="43" fontId="11" fillId="0" borderId="2" applyFont="0" applyFill="0" applyBorder="0" applyAlignment="0" applyProtection="0"/>
    <xf numFmtId="44" fontId="1" fillId="0" borderId="2" applyFont="0" applyFill="0" applyBorder="0" applyAlignment="0" applyProtection="0"/>
    <xf numFmtId="173" fontId="12" fillId="0" borderId="2" applyFont="0" applyFill="0" applyBorder="0" applyAlignment="0" applyProtection="0"/>
  </cellStyleXfs>
  <cellXfs count="282">
    <xf numFmtId="0" fontId="0" fillId="0" borderId="0" xfId="0"/>
    <xf numFmtId="169" fontId="23" fillId="10" borderId="2" xfId="11" applyFont="1" applyFill="1" applyAlignment="1">
      <alignment horizontal="center" vertical="center"/>
    </xf>
    <xf numFmtId="0" fontId="18" fillId="0" borderId="2" xfId="12" applyFont="1"/>
    <xf numFmtId="0" fontId="20" fillId="0" borderId="2" xfId="12" applyFont="1"/>
    <xf numFmtId="0" fontId="13" fillId="0" borderId="9" xfId="12" applyFont="1" applyBorder="1" applyAlignment="1">
      <alignment vertical="center"/>
    </xf>
    <xf numFmtId="0" fontId="13" fillId="0" borderId="11" xfId="12" applyFont="1" applyBorder="1" applyAlignment="1">
      <alignment vertical="center"/>
    </xf>
    <xf numFmtId="0" fontId="22" fillId="2" borderId="2" xfId="12" applyFont="1" applyFill="1" applyAlignment="1">
      <alignment vertical="center"/>
    </xf>
    <xf numFmtId="171" fontId="8" fillId="0" borderId="2" xfId="16" applyNumberFormat="1" applyFont="1" applyBorder="1" applyAlignment="1" applyProtection="1">
      <alignment vertical="center" wrapText="1"/>
    </xf>
    <xf numFmtId="0" fontId="20" fillId="0" borderId="2" xfId="12" applyFont="1" applyAlignment="1">
      <alignment vertical="center"/>
    </xf>
    <xf numFmtId="172" fontId="31" fillId="0" borderId="2" xfId="14" applyNumberFormat="1" applyFont="1" applyAlignment="1">
      <alignment vertical="center"/>
    </xf>
    <xf numFmtId="0" fontId="32" fillId="0" borderId="2" xfId="12" applyFont="1" applyAlignment="1">
      <alignment horizontal="right" vertical="center"/>
    </xf>
    <xf numFmtId="172" fontId="20" fillId="0" borderId="2" xfId="4" applyNumberFormat="1" applyFont="1" applyBorder="1"/>
    <xf numFmtId="171" fontId="23" fillId="0" borderId="2" xfId="16" applyNumberFormat="1" applyFont="1" applyBorder="1" applyAlignment="1" applyProtection="1">
      <alignment horizontal="center" vertical="center" wrapText="1"/>
    </xf>
    <xf numFmtId="0" fontId="23" fillId="10" borderId="16" xfId="12" applyFont="1" applyFill="1" applyBorder="1" applyAlignment="1">
      <alignment horizontal="center" vertical="center" wrapText="1"/>
    </xf>
    <xf numFmtId="169" fontId="23" fillId="0" borderId="2" xfId="11" applyFont="1" applyAlignment="1">
      <alignment vertical="center"/>
    </xf>
    <xf numFmtId="169" fontId="9" fillId="0" borderId="2" xfId="12" applyNumberFormat="1" applyFont="1" applyAlignment="1">
      <alignment vertical="center"/>
    </xf>
    <xf numFmtId="0" fontId="20" fillId="0" borderId="16" xfId="12" applyFont="1" applyBorder="1"/>
    <xf numFmtId="169" fontId="23" fillId="6" borderId="20" xfId="11" applyFont="1" applyFill="1" applyBorder="1" applyAlignment="1">
      <alignment horizontal="center" vertical="center" wrapText="1"/>
    </xf>
    <xf numFmtId="169" fontId="23" fillId="6" borderId="20" xfId="11" applyFont="1" applyFill="1" applyBorder="1" applyAlignment="1">
      <alignment vertical="center" wrapText="1"/>
    </xf>
    <xf numFmtId="171" fontId="9" fillId="0" borderId="2" xfId="16" applyNumberFormat="1" applyFont="1" applyBorder="1" applyAlignment="1" applyProtection="1">
      <alignment vertical="center" wrapText="1"/>
    </xf>
    <xf numFmtId="0" fontId="36" fillId="0" borderId="2" xfId="12" applyFont="1"/>
    <xf numFmtId="0" fontId="37" fillId="0" borderId="2" xfId="12" applyFont="1"/>
    <xf numFmtId="0" fontId="38" fillId="0" borderId="2" xfId="12" applyFont="1"/>
    <xf numFmtId="171" fontId="23" fillId="0" borderId="2" xfId="16" applyNumberFormat="1" applyFont="1" applyBorder="1" applyAlignment="1" applyProtection="1">
      <alignment vertical="center"/>
    </xf>
    <xf numFmtId="0" fontId="29" fillId="0" borderId="2" xfId="12" applyFont="1" applyAlignment="1">
      <alignment vertical="center" wrapText="1"/>
    </xf>
    <xf numFmtId="0" fontId="23" fillId="10" borderId="2" xfId="12" applyFont="1" applyFill="1" applyAlignment="1">
      <alignment horizontal="center" vertical="center" wrapText="1"/>
    </xf>
    <xf numFmtId="168" fontId="9" fillId="0" borderId="22" xfId="0" applyNumberFormat="1" applyFont="1" applyBorder="1" applyAlignment="1">
      <alignment horizontal="left" vertical="center" wrapText="1"/>
    </xf>
    <xf numFmtId="169" fontId="9" fillId="5" borderId="22" xfId="11" applyFont="1" applyFill="1" applyBorder="1" applyAlignment="1">
      <alignment horizontal="center" vertical="center"/>
    </xf>
    <xf numFmtId="169" fontId="9" fillId="5" borderId="22" xfId="11" applyFont="1" applyFill="1" applyBorder="1" applyAlignment="1">
      <alignment horizontal="center" vertical="center" wrapText="1"/>
    </xf>
    <xf numFmtId="170" fontId="6" fillId="0" borderId="22" xfId="0" applyNumberFormat="1" applyFont="1" applyBorder="1" applyAlignment="1">
      <alignment horizontal="left" vertical="center"/>
    </xf>
    <xf numFmtId="169" fontId="25" fillId="0" borderId="22" xfId="4" applyNumberFormat="1" applyFont="1" applyFill="1" applyBorder="1" applyAlignment="1">
      <alignment vertical="center"/>
    </xf>
    <xf numFmtId="170" fontId="9" fillId="0" borderId="22" xfId="0" applyNumberFormat="1" applyFont="1" applyBorder="1" applyAlignment="1">
      <alignment horizontal="left" vertical="center"/>
    </xf>
    <xf numFmtId="0" fontId="24" fillId="0" borderId="22" xfId="12" applyFont="1" applyBorder="1" applyAlignment="1">
      <alignment vertical="center" wrapText="1"/>
    </xf>
    <xf numFmtId="0" fontId="9" fillId="0" borderId="22" xfId="0" applyFont="1" applyBorder="1" applyAlignment="1">
      <alignment horizontal="left" vertical="center" wrapText="1"/>
    </xf>
    <xf numFmtId="169" fontId="33" fillId="15" borderId="20" xfId="11" applyFont="1" applyFill="1" applyBorder="1" applyAlignment="1">
      <alignment horizontal="center" vertical="center" wrapText="1"/>
    </xf>
    <xf numFmtId="169" fontId="33" fillId="14" borderId="20" xfId="11" applyFont="1" applyFill="1" applyBorder="1" applyAlignment="1">
      <alignment horizontal="center" vertical="center" wrapText="1"/>
    </xf>
    <xf numFmtId="169" fontId="23" fillId="16" borderId="20" xfId="11" applyFont="1" applyFill="1" applyBorder="1" applyAlignment="1">
      <alignment horizontal="center" vertical="center" wrapText="1"/>
    </xf>
    <xf numFmtId="169" fontId="23" fillId="16" borderId="20" xfId="11" applyFont="1" applyFill="1" applyBorder="1" applyAlignment="1">
      <alignment vertical="center" wrapText="1"/>
    </xf>
    <xf numFmtId="0" fontId="9" fillId="4" borderId="22" xfId="12" applyFont="1" applyFill="1" applyBorder="1" applyAlignment="1">
      <alignment horizontal="left" vertical="center" wrapText="1"/>
    </xf>
    <xf numFmtId="1" fontId="9" fillId="0" borderId="22" xfId="0" quotePrefix="1" applyNumberFormat="1" applyFont="1" applyBorder="1" applyAlignment="1">
      <alignment horizontal="center" vertical="center" wrapText="1"/>
    </xf>
    <xf numFmtId="0" fontId="35" fillId="0" borderId="22" xfId="0" applyFont="1" applyBorder="1" applyAlignment="1">
      <alignment horizontal="left" vertical="center" wrapText="1"/>
    </xf>
    <xf numFmtId="168" fontId="0" fillId="0" borderId="22" xfId="4" applyNumberFormat="1" applyFont="1" applyFill="1" applyBorder="1" applyAlignment="1">
      <alignment vertical="center"/>
    </xf>
    <xf numFmtId="0" fontId="9" fillId="0" borderId="22" xfId="0" applyFont="1" applyBorder="1" applyAlignment="1">
      <alignment horizontal="center" vertical="center" wrapText="1"/>
    </xf>
    <xf numFmtId="169" fontId="9" fillId="0" borderId="22" xfId="11" applyFont="1" applyBorder="1" applyAlignment="1">
      <alignment horizontal="center" vertical="center"/>
    </xf>
    <xf numFmtId="169" fontId="9" fillId="0" borderId="22" xfId="11" applyFont="1" applyBorder="1" applyAlignment="1">
      <alignment horizontal="center" vertical="center" wrapText="1"/>
    </xf>
    <xf numFmtId="169" fontId="27" fillId="7" borderId="22" xfId="14" applyNumberFormat="1" applyFont="1" applyFill="1" applyBorder="1" applyAlignment="1">
      <alignment vertical="center"/>
    </xf>
    <xf numFmtId="169" fontId="25" fillId="0" borderId="22" xfId="14" applyNumberFormat="1" applyFont="1" applyFill="1" applyBorder="1" applyAlignment="1">
      <alignment vertical="center"/>
    </xf>
    <xf numFmtId="169" fontId="9" fillId="0" borderId="22" xfId="11" applyFont="1" applyBorder="1" applyAlignment="1">
      <alignment vertical="center" wrapText="1"/>
    </xf>
    <xf numFmtId="172" fontId="16" fillId="11" borderId="22" xfId="14" applyNumberFormat="1" applyFont="1" applyFill="1" applyBorder="1" applyAlignment="1">
      <alignment vertical="center" wrapText="1"/>
    </xf>
    <xf numFmtId="170" fontId="25" fillId="0" borderId="22" xfId="12" applyNumberFormat="1" applyFont="1" applyBorder="1" applyAlignment="1">
      <alignment horizontal="right" vertical="center" wrapText="1"/>
    </xf>
    <xf numFmtId="167" fontId="21" fillId="0" borderId="22" xfId="0" applyNumberFormat="1" applyFont="1" applyBorder="1" applyAlignment="1">
      <alignment vertical="center"/>
    </xf>
    <xf numFmtId="0" fontId="9" fillId="0" borderId="22" xfId="12" applyFont="1" applyBorder="1" applyAlignment="1">
      <alignment horizontal="left" vertical="center" wrapText="1"/>
    </xf>
    <xf numFmtId="172" fontId="9" fillId="5" borderId="22" xfId="14" applyNumberFormat="1" applyFont="1" applyFill="1" applyBorder="1" applyAlignment="1">
      <alignment vertical="center" wrapText="1"/>
    </xf>
    <xf numFmtId="169" fontId="27" fillId="8" borderId="22" xfId="14" applyNumberFormat="1" applyFont="1" applyFill="1" applyBorder="1" applyAlignment="1">
      <alignment vertical="center"/>
    </xf>
    <xf numFmtId="0" fontId="9" fillId="0" borderId="22" xfId="0" applyFont="1" applyBorder="1" applyAlignment="1">
      <alignment vertical="center" wrapText="1"/>
    </xf>
    <xf numFmtId="169" fontId="25" fillId="5" borderId="22" xfId="11" applyFont="1" applyFill="1" applyBorder="1" applyAlignment="1">
      <alignment horizontal="center" vertical="center" wrapText="1"/>
    </xf>
    <xf numFmtId="172" fontId="9" fillId="0" borderId="22" xfId="4" applyNumberFormat="1" applyFont="1" applyFill="1" applyBorder="1" applyAlignment="1">
      <alignment vertical="center" wrapText="1"/>
    </xf>
    <xf numFmtId="0" fontId="24" fillId="0" borderId="22" xfId="12" applyFont="1" applyBorder="1" applyAlignment="1">
      <alignment horizontal="left" vertical="center" wrapText="1"/>
    </xf>
    <xf numFmtId="0" fontId="9" fillId="4" borderId="22" xfId="0" applyFont="1" applyFill="1" applyBorder="1" applyAlignment="1">
      <alignment horizontal="left" vertical="center" wrapText="1"/>
    </xf>
    <xf numFmtId="0" fontId="9" fillId="5" borderId="22" xfId="0" applyFont="1" applyFill="1" applyBorder="1" applyAlignment="1">
      <alignment horizontal="left" vertical="center" wrapText="1"/>
    </xf>
    <xf numFmtId="0" fontId="9" fillId="0" borderId="22" xfId="0" quotePrefix="1" applyFont="1" applyBorder="1" applyAlignment="1">
      <alignment horizontal="center" vertical="center" wrapText="1"/>
    </xf>
    <xf numFmtId="172" fontId="27" fillId="7" borderId="22" xfId="14" applyNumberFormat="1" applyFont="1" applyFill="1" applyBorder="1" applyAlignment="1">
      <alignment vertical="center"/>
    </xf>
    <xf numFmtId="170" fontId="16" fillId="11" borderId="22" xfId="14" applyNumberFormat="1" applyFont="1" applyFill="1" applyBorder="1" applyAlignment="1">
      <alignment vertical="center" wrapText="1"/>
    </xf>
    <xf numFmtId="169" fontId="27" fillId="9" borderId="22" xfId="12" applyNumberFormat="1" applyFont="1" applyFill="1" applyBorder="1" applyAlignment="1">
      <alignment horizontal="center" vertical="center" wrapText="1"/>
    </xf>
    <xf numFmtId="169" fontId="27" fillId="13" borderId="22" xfId="12" applyNumberFormat="1" applyFont="1" applyFill="1" applyBorder="1" applyAlignment="1">
      <alignment horizontal="center" vertical="center" wrapText="1"/>
    </xf>
    <xf numFmtId="172" fontId="20" fillId="0" borderId="2" xfId="12" applyNumberFormat="1" applyFont="1" applyAlignment="1">
      <alignment horizontal="center" vertical="center" wrapText="1"/>
    </xf>
    <xf numFmtId="1" fontId="9" fillId="0" borderId="19" xfId="0" quotePrefix="1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168" fontId="9" fillId="0" borderId="22" xfId="0" applyNumberFormat="1" applyFont="1" applyBorder="1" applyAlignment="1">
      <alignment horizontal="right" vertical="center" wrapText="1"/>
    </xf>
    <xf numFmtId="168" fontId="9" fillId="0" borderId="7" xfId="0" applyNumberFormat="1" applyFont="1" applyBorder="1" applyAlignment="1">
      <alignment horizontal="right" vertical="center" wrapText="1"/>
    </xf>
    <xf numFmtId="172" fontId="20" fillId="0" borderId="16" xfId="12" applyNumberFormat="1" applyFont="1" applyBorder="1"/>
    <xf numFmtId="0" fontId="9" fillId="0" borderId="22" xfId="12" applyFont="1" applyBorder="1" applyAlignment="1">
      <alignment horizontal="center" vertical="center" wrapText="1"/>
    </xf>
    <xf numFmtId="172" fontId="39" fillId="0" borderId="2" xfId="12" applyNumberFormat="1" applyFont="1" applyAlignment="1">
      <alignment horizontal="center" vertical="center" wrapText="1"/>
    </xf>
    <xf numFmtId="167" fontId="32" fillId="0" borderId="2" xfId="4" applyNumberFormat="1" applyFont="1" applyBorder="1" applyAlignment="1">
      <alignment vertical="center"/>
    </xf>
    <xf numFmtId="167" fontId="20" fillId="0" borderId="2" xfId="12" applyNumberFormat="1" applyFont="1"/>
    <xf numFmtId="0" fontId="21" fillId="0" borderId="1" xfId="0" applyFont="1" applyBorder="1" applyAlignment="1">
      <alignment horizontal="center" vertical="center" wrapText="1"/>
    </xf>
    <xf numFmtId="49" fontId="41" fillId="2" borderId="1" xfId="0" applyNumberFormat="1" applyFont="1" applyFill="1" applyBorder="1" applyAlignment="1">
      <alignment horizontal="center" vertical="center" wrapText="1"/>
    </xf>
    <xf numFmtId="0" fontId="20" fillId="0" borderId="2" xfId="12" applyFont="1" applyAlignment="1">
      <alignment vertical="center" wrapText="1"/>
    </xf>
    <xf numFmtId="169" fontId="13" fillId="0" borderId="22" xfId="4" applyNumberFormat="1" applyFont="1" applyFill="1" applyBorder="1" applyAlignment="1">
      <alignment vertical="center"/>
    </xf>
    <xf numFmtId="169" fontId="8" fillId="5" borderId="22" xfId="11" applyFont="1" applyFill="1" applyBorder="1" applyAlignment="1">
      <alignment horizontal="center" vertical="center"/>
    </xf>
    <xf numFmtId="169" fontId="8" fillId="5" borderId="22" xfId="11" applyFont="1" applyFill="1" applyBorder="1" applyAlignment="1">
      <alignment horizontal="center" vertical="center" wrapText="1"/>
    </xf>
    <xf numFmtId="169" fontId="8" fillId="0" borderId="22" xfId="11" applyFont="1" applyBorder="1" applyAlignment="1">
      <alignment vertical="center" wrapText="1"/>
    </xf>
    <xf numFmtId="172" fontId="8" fillId="0" borderId="22" xfId="4" applyNumberFormat="1" applyFont="1" applyFill="1" applyBorder="1" applyAlignment="1">
      <alignment vertical="center" wrapText="1"/>
    </xf>
    <xf numFmtId="169" fontId="42" fillId="13" borderId="22" xfId="12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69" fontId="13" fillId="18" borderId="22" xfId="4" applyNumberFormat="1" applyFont="1" applyFill="1" applyBorder="1" applyAlignment="1">
      <alignment vertical="center"/>
    </xf>
    <xf numFmtId="0" fontId="9" fillId="0" borderId="22" xfId="12" applyFont="1" applyFill="1" applyBorder="1" applyAlignment="1">
      <alignment horizontal="left" vertical="center" wrapText="1"/>
    </xf>
    <xf numFmtId="0" fontId="35" fillId="0" borderId="22" xfId="0" applyFont="1" applyFill="1" applyBorder="1" applyAlignment="1">
      <alignment horizontal="left" vertical="center" wrapText="1"/>
    </xf>
    <xf numFmtId="169" fontId="9" fillId="0" borderId="22" xfId="11" applyFont="1" applyFill="1" applyBorder="1" applyAlignment="1">
      <alignment horizontal="center" vertical="center" wrapText="1"/>
    </xf>
    <xf numFmtId="168" fontId="9" fillId="0" borderId="22" xfId="0" applyNumberFormat="1" applyFont="1" applyFill="1" applyBorder="1" applyAlignment="1">
      <alignment horizontal="left" vertical="center" wrapText="1"/>
    </xf>
    <xf numFmtId="169" fontId="9" fillId="0" borderId="22" xfId="11" applyFont="1" applyFill="1" applyBorder="1" applyAlignment="1">
      <alignment horizontal="center" vertical="center"/>
    </xf>
    <xf numFmtId="170" fontId="6" fillId="0" borderId="22" xfId="0" applyNumberFormat="1" applyFont="1" applyFill="1" applyBorder="1" applyAlignment="1">
      <alignment horizontal="left" vertical="center"/>
    </xf>
    <xf numFmtId="169" fontId="8" fillId="0" borderId="22" xfId="11" applyFont="1" applyFill="1" applyBorder="1" applyAlignment="1">
      <alignment horizontal="center" vertical="center"/>
    </xf>
    <xf numFmtId="169" fontId="8" fillId="0" borderId="22" xfId="11" applyFont="1" applyFill="1" applyBorder="1" applyAlignment="1">
      <alignment vertical="center" wrapText="1"/>
    </xf>
    <xf numFmtId="0" fontId="20" fillId="0" borderId="2" xfId="12" applyFont="1" applyFill="1"/>
    <xf numFmtId="0" fontId="9" fillId="0" borderId="22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left" vertical="center" wrapText="1"/>
    </xf>
    <xf numFmtId="169" fontId="27" fillId="18" borderId="22" xfId="14" applyNumberFormat="1" applyFont="1" applyFill="1" applyBorder="1" applyAlignment="1">
      <alignment vertical="center"/>
    </xf>
    <xf numFmtId="169" fontId="42" fillId="18" borderId="22" xfId="14" applyNumberFormat="1" applyFont="1" applyFill="1" applyBorder="1" applyAlignment="1">
      <alignment vertical="center"/>
    </xf>
    <xf numFmtId="172" fontId="16" fillId="21" borderId="22" xfId="14" applyNumberFormat="1" applyFont="1" applyFill="1" applyBorder="1" applyAlignment="1">
      <alignment vertical="center" wrapText="1"/>
    </xf>
    <xf numFmtId="169" fontId="42" fillId="19" borderId="22" xfId="4" applyNumberFormat="1" applyFont="1" applyFill="1" applyBorder="1" applyAlignment="1">
      <alignment vertical="center"/>
    </xf>
    <xf numFmtId="172" fontId="42" fillId="21" borderId="22" xfId="14" applyNumberFormat="1" applyFont="1" applyFill="1" applyBorder="1" applyAlignment="1">
      <alignment vertical="center" wrapText="1"/>
    </xf>
    <xf numFmtId="169" fontId="27" fillId="20" borderId="22" xfId="14" applyNumberFormat="1" applyFont="1" applyFill="1" applyBorder="1" applyAlignment="1">
      <alignment vertical="center"/>
    </xf>
    <xf numFmtId="169" fontId="42" fillId="20" borderId="22" xfId="14" applyNumberFormat="1" applyFont="1" applyFill="1" applyBorder="1" applyAlignment="1">
      <alignment vertical="center"/>
    </xf>
    <xf numFmtId="172" fontId="20" fillId="0" borderId="2" xfId="12" applyNumberFormat="1" applyFont="1"/>
    <xf numFmtId="0" fontId="21" fillId="0" borderId="22" xfId="0" applyFont="1" applyFill="1" applyBorder="1" applyAlignment="1">
      <alignment horizontal="center" vertical="center" wrapText="1"/>
    </xf>
    <xf numFmtId="169" fontId="27" fillId="22" borderId="22" xfId="12" applyNumberFormat="1" applyFont="1" applyFill="1" applyBorder="1" applyAlignment="1">
      <alignment horizontal="center" vertical="center" wrapText="1"/>
    </xf>
    <xf numFmtId="169" fontId="42" fillId="22" borderId="22" xfId="12" applyNumberFormat="1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49" fontId="41" fillId="2" borderId="25" xfId="0" applyNumberFormat="1" applyFont="1" applyFill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45" fillId="0" borderId="2" xfId="12" applyFont="1" applyAlignment="1">
      <alignment vertical="center"/>
    </xf>
    <xf numFmtId="169" fontId="46" fillId="6" borderId="20" xfId="11" applyFont="1" applyFill="1" applyBorder="1" applyAlignment="1">
      <alignment horizontal="center" vertical="center" wrapText="1"/>
    </xf>
    <xf numFmtId="169" fontId="46" fillId="6" borderId="20" xfId="11" applyFont="1" applyFill="1" applyBorder="1" applyAlignment="1">
      <alignment vertical="center" wrapText="1"/>
    </xf>
    <xf numFmtId="169" fontId="8" fillId="0" borderId="22" xfId="11" applyFont="1" applyBorder="1" applyAlignment="1">
      <alignment horizontal="center" vertical="center"/>
    </xf>
    <xf numFmtId="170" fontId="13" fillId="0" borderId="22" xfId="12" applyNumberFormat="1" applyFont="1" applyBorder="1" applyAlignment="1">
      <alignment horizontal="right" vertical="center" wrapText="1"/>
    </xf>
    <xf numFmtId="172" fontId="8" fillId="5" borderId="22" xfId="14" applyNumberFormat="1" applyFont="1" applyFill="1" applyBorder="1" applyAlignment="1">
      <alignment vertical="center" wrapText="1"/>
    </xf>
    <xf numFmtId="169" fontId="8" fillId="0" borderId="22" xfId="11" applyFont="1" applyFill="1" applyBorder="1" applyAlignment="1">
      <alignment horizontal="center" vertical="center" wrapText="1"/>
    </xf>
    <xf numFmtId="169" fontId="13" fillId="5" borderId="22" xfId="11" applyFont="1" applyFill="1" applyBorder="1" applyAlignment="1">
      <alignment horizontal="center" vertical="center" wrapText="1"/>
    </xf>
    <xf numFmtId="169" fontId="13" fillId="0" borderId="22" xfId="14" applyNumberFormat="1" applyFont="1" applyFill="1" applyBorder="1" applyAlignment="1">
      <alignment vertical="center"/>
    </xf>
    <xf numFmtId="3" fontId="47" fillId="0" borderId="22" xfId="0" applyNumberFormat="1" applyFont="1" applyBorder="1" applyAlignment="1">
      <alignment vertical="center"/>
    </xf>
    <xf numFmtId="169" fontId="8" fillId="0" borderId="22" xfId="11" applyFont="1" applyBorder="1" applyAlignment="1">
      <alignment horizontal="center" vertical="center" wrapText="1"/>
    </xf>
    <xf numFmtId="3" fontId="47" fillId="0" borderId="0" xfId="0" applyNumberFormat="1" applyFont="1" applyAlignment="1">
      <alignment vertical="center"/>
    </xf>
    <xf numFmtId="172" fontId="40" fillId="0" borderId="2" xfId="14" applyNumberFormat="1" applyFont="1" applyAlignment="1">
      <alignment vertical="center"/>
    </xf>
    <xf numFmtId="0" fontId="45" fillId="0" borderId="16" xfId="12" applyFont="1" applyBorder="1" applyAlignment="1">
      <alignment vertical="center"/>
    </xf>
    <xf numFmtId="172" fontId="48" fillId="0" borderId="2" xfId="12" applyNumberFormat="1" applyFont="1" applyAlignment="1">
      <alignment horizontal="center" vertical="center" wrapText="1"/>
    </xf>
    <xf numFmtId="169" fontId="46" fillId="0" borderId="2" xfId="11" applyFont="1" applyAlignment="1">
      <alignment vertical="center"/>
    </xf>
    <xf numFmtId="169" fontId="8" fillId="0" borderId="2" xfId="12" applyNumberFormat="1" applyFont="1" applyAlignment="1">
      <alignment vertical="center"/>
    </xf>
    <xf numFmtId="172" fontId="45" fillId="0" borderId="2" xfId="4" applyNumberFormat="1" applyFont="1" applyBorder="1" applyAlignment="1">
      <alignment vertical="center"/>
    </xf>
    <xf numFmtId="3" fontId="47" fillId="0" borderId="22" xfId="0" applyNumberFormat="1" applyFont="1" applyFill="1" applyBorder="1" applyAlignment="1">
      <alignment vertical="center"/>
    </xf>
    <xf numFmtId="3" fontId="47" fillId="0" borderId="0" xfId="0" applyNumberFormat="1" applyFont="1" applyFill="1" applyAlignment="1">
      <alignment vertical="center"/>
    </xf>
    <xf numFmtId="0" fontId="20" fillId="0" borderId="2" xfId="12" applyFont="1" applyAlignment="1">
      <alignment horizontal="left" vertical="center" wrapText="1"/>
    </xf>
    <xf numFmtId="49" fontId="49" fillId="0" borderId="27" xfId="5" applyNumberFormat="1" applyFont="1" applyBorder="1" applyAlignment="1">
      <alignment horizontal="left" vertical="center" wrapText="1"/>
    </xf>
    <xf numFmtId="49" fontId="21" fillId="0" borderId="27" xfId="5" applyNumberFormat="1" applyFont="1" applyBorder="1" applyAlignment="1">
      <alignment horizontal="left" vertical="center" wrapText="1"/>
    </xf>
    <xf numFmtId="49" fontId="9" fillId="0" borderId="27" xfId="5" applyNumberFormat="1" applyFont="1" applyBorder="1" applyAlignment="1">
      <alignment horizontal="left" vertical="center" wrapText="1"/>
    </xf>
    <xf numFmtId="0" fontId="20" fillId="0" borderId="2" xfId="12" applyFont="1" applyAlignment="1">
      <alignment horizontal="left" vertical="center" wrapText="1"/>
    </xf>
    <xf numFmtId="0" fontId="43" fillId="0" borderId="2" xfId="12" applyFont="1" applyAlignment="1">
      <alignment horizontal="center" vertical="center" wrapText="1"/>
    </xf>
    <xf numFmtId="171" fontId="43" fillId="0" borderId="6" xfId="16" applyNumberFormat="1" applyFont="1" applyBorder="1" applyAlignment="1" applyProtection="1">
      <alignment horizontal="center" vertical="center"/>
    </xf>
    <xf numFmtId="172" fontId="0" fillId="0" borderId="0" xfId="4" applyNumberFormat="1" applyFont="1" applyFill="1"/>
    <xf numFmtId="49" fontId="50" fillId="0" borderId="27" xfId="5" applyNumberFormat="1" applyFont="1" applyBorder="1" applyAlignment="1">
      <alignment horizontal="left" vertical="center" wrapText="1"/>
    </xf>
    <xf numFmtId="0" fontId="51" fillId="0" borderId="22" xfId="0" applyFont="1" applyBorder="1" applyAlignment="1">
      <alignment horizontal="left" vertical="center" wrapText="1"/>
    </xf>
    <xf numFmtId="49" fontId="22" fillId="0" borderId="27" xfId="5" applyNumberFormat="1" applyFont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8" fillId="0" borderId="27" xfId="5" applyNumberFormat="1" applyFont="1" applyBorder="1" applyAlignment="1">
      <alignment horizontal="left" vertical="center" wrapText="1"/>
    </xf>
    <xf numFmtId="172" fontId="0" fillId="0" borderId="0" xfId="4" applyNumberFormat="1" applyFont="1" applyFill="1" applyAlignment="1">
      <alignment vertical="center"/>
    </xf>
    <xf numFmtId="170" fontId="8" fillId="0" borderId="22" xfId="0" applyNumberFormat="1" applyFont="1" applyBorder="1" applyAlignment="1">
      <alignment horizontal="left" vertical="center"/>
    </xf>
    <xf numFmtId="49" fontId="21" fillId="0" borderId="27" xfId="5" applyNumberFormat="1" applyFont="1" applyBorder="1" applyAlignment="1">
      <alignment horizontal="center" vertical="center" wrapText="1"/>
    </xf>
    <xf numFmtId="49" fontId="9" fillId="4" borderId="28" xfId="0" applyNumberFormat="1" applyFont="1" applyFill="1" applyBorder="1" applyAlignment="1">
      <alignment horizontal="center" vertical="center" wrapText="1"/>
    </xf>
    <xf numFmtId="49" fontId="25" fillId="0" borderId="29" xfId="5" applyNumberFormat="1" applyFont="1" applyBorder="1" applyAlignment="1">
      <alignment horizontal="left" vertical="center" wrapText="1"/>
    </xf>
    <xf numFmtId="49" fontId="9" fillId="4" borderId="17" xfId="0" applyNumberFormat="1" applyFont="1" applyFill="1" applyBorder="1" applyAlignment="1">
      <alignment horizontal="left" vertical="center" wrapText="1"/>
    </xf>
    <xf numFmtId="0" fontId="21" fillId="0" borderId="30" xfId="0" applyFont="1" applyFill="1" applyBorder="1" applyAlignment="1">
      <alignment horizontal="center" vertical="center" wrapText="1"/>
    </xf>
    <xf numFmtId="169" fontId="13" fillId="0" borderId="20" xfId="14" applyNumberFormat="1" applyFont="1" applyFill="1" applyBorder="1" applyAlignment="1">
      <alignment vertical="center"/>
    </xf>
    <xf numFmtId="3" fontId="47" fillId="0" borderId="2" xfId="0" applyNumberFormat="1" applyFont="1" applyFill="1" applyBorder="1" applyAlignment="1">
      <alignment vertical="center"/>
    </xf>
    <xf numFmtId="172" fontId="54" fillId="0" borderId="2" xfId="4" applyNumberFormat="1" applyFont="1" applyBorder="1" applyAlignment="1">
      <alignment horizontal="center" vertical="center" wrapText="1"/>
    </xf>
    <xf numFmtId="3" fontId="55" fillId="0" borderId="22" xfId="0" applyNumberFormat="1" applyFont="1" applyFill="1" applyBorder="1" applyAlignment="1">
      <alignment vertical="center"/>
    </xf>
    <xf numFmtId="169" fontId="56" fillId="5" borderId="22" xfId="11" applyFont="1" applyFill="1" applyBorder="1" applyAlignment="1">
      <alignment horizontal="center" vertical="center"/>
    </xf>
    <xf numFmtId="169" fontId="56" fillId="5" borderId="22" xfId="11" applyFont="1" applyFill="1" applyBorder="1" applyAlignment="1">
      <alignment horizontal="center" vertical="center" wrapText="1"/>
    </xf>
    <xf numFmtId="169" fontId="56" fillId="0" borderId="22" xfId="11" applyFont="1" applyBorder="1" applyAlignment="1">
      <alignment horizontal="center" vertical="center"/>
    </xf>
    <xf numFmtId="169" fontId="57" fillId="18" borderId="22" xfId="14" applyNumberFormat="1" applyFont="1" applyFill="1" applyBorder="1" applyAlignment="1">
      <alignment vertical="center"/>
    </xf>
    <xf numFmtId="170" fontId="13" fillId="0" borderId="22" xfId="12" applyNumberFormat="1" applyFont="1" applyFill="1" applyBorder="1" applyAlignment="1">
      <alignment horizontal="right" vertical="center" wrapText="1"/>
    </xf>
    <xf numFmtId="3" fontId="47" fillId="0" borderId="24" xfId="0" applyNumberFormat="1" applyFont="1" applyFill="1" applyBorder="1" applyAlignment="1">
      <alignment vertical="center"/>
    </xf>
    <xf numFmtId="0" fontId="21" fillId="0" borderId="20" xfId="0" applyFont="1" applyFill="1" applyBorder="1" applyAlignment="1">
      <alignment horizontal="center" vertical="center" wrapText="1"/>
    </xf>
    <xf numFmtId="3" fontId="47" fillId="0" borderId="2" xfId="0" applyNumberFormat="1" applyFont="1" applyBorder="1" applyAlignment="1">
      <alignment vertical="center"/>
    </xf>
    <xf numFmtId="169" fontId="8" fillId="0" borderId="20" xfId="11" applyFont="1" applyBorder="1" applyAlignment="1">
      <alignment horizontal="center" vertical="center" wrapText="1"/>
    </xf>
    <xf numFmtId="49" fontId="8" fillId="0" borderId="31" xfId="5" applyNumberFormat="1" applyFont="1" applyBorder="1" applyAlignment="1">
      <alignment horizontal="left" vertical="center" wrapText="1"/>
    </xf>
    <xf numFmtId="49" fontId="8" fillId="0" borderId="22" xfId="5" applyNumberFormat="1" applyFont="1" applyBorder="1" applyAlignment="1">
      <alignment horizontal="left" vertical="center" wrapText="1"/>
    </xf>
    <xf numFmtId="169" fontId="46" fillId="6" borderId="7" xfId="11" applyFont="1" applyFill="1" applyBorder="1" applyAlignment="1">
      <alignment horizontal="center" vertical="center" wrapText="1"/>
    </xf>
    <xf numFmtId="0" fontId="43" fillId="0" borderId="2" xfId="12" applyFont="1" applyAlignment="1">
      <alignment horizontal="center" vertical="center" wrapText="1"/>
    </xf>
    <xf numFmtId="0" fontId="20" fillId="0" borderId="2" xfId="12" applyFont="1" applyAlignment="1">
      <alignment horizontal="left" vertical="center" wrapText="1"/>
    </xf>
    <xf numFmtId="171" fontId="43" fillId="0" borderId="6" xfId="16" applyNumberFormat="1" applyFont="1" applyBorder="1" applyAlignment="1" applyProtection="1">
      <alignment horizontal="center" vertical="center"/>
    </xf>
    <xf numFmtId="172" fontId="58" fillId="0" borderId="2" xfId="4" applyNumberFormat="1" applyFont="1" applyBorder="1"/>
    <xf numFmtId="172" fontId="59" fillId="0" borderId="2" xfId="4" applyNumberFormat="1" applyFont="1" applyBorder="1"/>
    <xf numFmtId="172" fontId="60" fillId="0" borderId="2" xfId="4" applyNumberFormat="1" applyFont="1" applyBorder="1"/>
    <xf numFmtId="172" fontId="61" fillId="0" borderId="2" xfId="4" applyNumberFormat="1" applyFont="1" applyBorder="1"/>
    <xf numFmtId="172" fontId="59" fillId="0" borderId="2" xfId="4" applyNumberFormat="1" applyFont="1" applyFill="1" applyBorder="1"/>
    <xf numFmtId="172" fontId="59" fillId="0" borderId="2" xfId="4" applyNumberFormat="1" applyFont="1" applyBorder="1" applyAlignment="1">
      <alignment vertical="center"/>
    </xf>
    <xf numFmtId="172" fontId="52" fillId="0" borderId="2" xfId="4" applyNumberFormat="1" applyFont="1" applyFill="1" applyBorder="1" applyAlignment="1">
      <alignment vertical="center"/>
    </xf>
    <xf numFmtId="169" fontId="53" fillId="5" borderId="20" xfId="11" applyFont="1" applyFill="1" applyBorder="1" applyAlignment="1">
      <alignment horizontal="center" vertical="center"/>
    </xf>
    <xf numFmtId="169" fontId="53" fillId="5" borderId="20" xfId="11" applyFont="1" applyFill="1" applyBorder="1" applyAlignment="1">
      <alignment horizontal="center" vertical="center" wrapText="1"/>
    </xf>
    <xf numFmtId="172" fontId="52" fillId="0" borderId="22" xfId="4" applyNumberFormat="1" applyFont="1" applyFill="1" applyBorder="1" applyAlignment="1">
      <alignment vertical="center"/>
    </xf>
    <xf numFmtId="0" fontId="9" fillId="0" borderId="22" xfId="12" applyFont="1" applyBorder="1" applyAlignment="1">
      <alignment vertical="center" wrapText="1"/>
    </xf>
    <xf numFmtId="0" fontId="9" fillId="0" borderId="20" xfId="12" applyFont="1" applyBorder="1" applyAlignment="1">
      <alignment vertical="center" wrapText="1"/>
    </xf>
    <xf numFmtId="0" fontId="9" fillId="0" borderId="7" xfId="12" applyFont="1" applyBorder="1" applyAlignment="1">
      <alignment vertical="center" wrapText="1"/>
    </xf>
    <xf numFmtId="171" fontId="23" fillId="6" borderId="12" xfId="16" applyNumberFormat="1" applyFont="1" applyFill="1" applyBorder="1" applyAlignment="1" applyProtection="1">
      <alignment vertical="center" wrapText="1"/>
    </xf>
    <xf numFmtId="169" fontId="46" fillId="6" borderId="9" xfId="11" applyFont="1" applyFill="1" applyBorder="1" applyAlignment="1">
      <alignment vertical="center" wrapText="1"/>
    </xf>
    <xf numFmtId="169" fontId="46" fillId="6" borderId="11" xfId="11" applyFont="1" applyFill="1" applyBorder="1" applyAlignment="1">
      <alignment vertical="center" wrapText="1"/>
    </xf>
    <xf numFmtId="169" fontId="46" fillId="6" borderId="10" xfId="11" applyFont="1" applyFill="1" applyBorder="1" applyAlignment="1">
      <alignment vertical="center" wrapText="1"/>
    </xf>
    <xf numFmtId="169" fontId="46" fillId="6" borderId="12" xfId="11" applyFont="1" applyFill="1" applyBorder="1" applyAlignment="1">
      <alignment vertical="center" wrapText="1"/>
    </xf>
    <xf numFmtId="169" fontId="23" fillId="15" borderId="21" xfId="11" applyFont="1" applyFill="1" applyBorder="1" applyAlignment="1">
      <alignment vertical="center" wrapText="1"/>
    </xf>
    <xf numFmtId="169" fontId="23" fillId="15" borderId="20" xfId="11" applyFont="1" applyFill="1" applyBorder="1" applyAlignment="1">
      <alignment vertical="center" wrapText="1"/>
    </xf>
    <xf numFmtId="169" fontId="23" fillId="14" borderId="21" xfId="11" applyFont="1" applyFill="1" applyBorder="1" applyAlignment="1">
      <alignment vertical="center" wrapText="1"/>
    </xf>
    <xf numFmtId="169" fontId="23" fillId="16" borderId="9" xfId="11" applyFont="1" applyFill="1" applyBorder="1" applyAlignment="1">
      <alignment vertical="center" wrapText="1"/>
    </xf>
    <xf numFmtId="169" fontId="23" fillId="16" borderId="11" xfId="11" applyFont="1" applyFill="1" applyBorder="1" applyAlignment="1">
      <alignment vertical="center" wrapText="1"/>
    </xf>
    <xf numFmtId="169" fontId="23" fillId="16" borderId="10" xfId="11" applyFont="1" applyFill="1" applyBorder="1" applyAlignment="1">
      <alignment vertical="center" wrapText="1"/>
    </xf>
    <xf numFmtId="169" fontId="23" fillId="16" borderId="12" xfId="11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  <xf numFmtId="0" fontId="0" fillId="23" borderId="0" xfId="0" applyFill="1"/>
    <xf numFmtId="0" fontId="18" fillId="0" borderId="15" xfId="12" applyFont="1" applyBorder="1" applyAlignment="1">
      <alignment horizontal="center"/>
    </xf>
    <xf numFmtId="0" fontId="18" fillId="0" borderId="6" xfId="12" applyFont="1" applyBorder="1" applyAlignment="1">
      <alignment horizontal="center"/>
    </xf>
    <xf numFmtId="0" fontId="18" fillId="0" borderId="13" xfId="12" applyFont="1" applyBorder="1" applyAlignment="1">
      <alignment horizontal="center"/>
    </xf>
    <xf numFmtId="0" fontId="18" fillId="0" borderId="4" xfId="12" applyFont="1" applyBorder="1" applyAlignment="1">
      <alignment horizontal="center"/>
    </xf>
    <xf numFmtId="0" fontId="18" fillId="0" borderId="2" xfId="12" applyFont="1" applyAlignment="1">
      <alignment horizontal="center"/>
    </xf>
    <xf numFmtId="0" fontId="18" fillId="0" borderId="5" xfId="12" applyFont="1" applyBorder="1" applyAlignment="1">
      <alignment horizontal="center"/>
    </xf>
    <xf numFmtId="0" fontId="18" fillId="0" borderId="8" xfId="12" applyFont="1" applyBorder="1" applyAlignment="1">
      <alignment horizontal="center"/>
    </xf>
    <xf numFmtId="0" fontId="18" fillId="0" borderId="16" xfId="12" applyFont="1" applyBorder="1" applyAlignment="1">
      <alignment horizontal="center"/>
    </xf>
    <xf numFmtId="0" fontId="18" fillId="0" borderId="14" xfId="12" applyFont="1" applyBorder="1" applyAlignment="1">
      <alignment horizontal="center"/>
    </xf>
    <xf numFmtId="0" fontId="7" fillId="0" borderId="4" xfId="12" applyFont="1" applyBorder="1" applyAlignment="1">
      <alignment horizontal="center" vertical="center" wrapText="1"/>
    </xf>
    <xf numFmtId="0" fontId="7" fillId="0" borderId="2" xfId="12" applyFont="1" applyAlignment="1">
      <alignment horizontal="center" vertical="center" wrapText="1"/>
    </xf>
    <xf numFmtId="0" fontId="7" fillId="0" borderId="5" xfId="12" applyFont="1" applyBorder="1" applyAlignment="1">
      <alignment horizontal="center" vertical="center" wrapText="1"/>
    </xf>
    <xf numFmtId="0" fontId="19" fillId="2" borderId="3" xfId="12" applyFont="1" applyFill="1" applyBorder="1" applyAlignment="1">
      <alignment horizontal="left" vertical="center"/>
    </xf>
    <xf numFmtId="0" fontId="19" fillId="2" borderId="17" xfId="12" applyFont="1" applyFill="1" applyBorder="1" applyAlignment="1">
      <alignment horizontal="left" vertical="center" wrapText="1"/>
    </xf>
    <xf numFmtId="0" fontId="19" fillId="2" borderId="18" xfId="12" applyFont="1" applyFill="1" applyBorder="1" applyAlignment="1">
      <alignment horizontal="left" vertical="center" wrapText="1"/>
    </xf>
    <xf numFmtId="0" fontId="19" fillId="2" borderId="19" xfId="12" applyFont="1" applyFill="1" applyBorder="1" applyAlignment="1">
      <alignment horizontal="left" vertical="center" wrapText="1"/>
    </xf>
    <xf numFmtId="0" fontId="21" fillId="2" borderId="3" xfId="12" applyFont="1" applyFill="1" applyBorder="1" applyAlignment="1">
      <alignment horizontal="left" vertical="center"/>
    </xf>
    <xf numFmtId="0" fontId="9" fillId="0" borderId="17" xfId="12" applyFont="1" applyBorder="1" applyAlignment="1">
      <alignment horizontal="left" vertical="center"/>
    </xf>
    <xf numFmtId="0" fontId="9" fillId="0" borderId="19" xfId="12" applyFont="1" applyBorder="1" applyAlignment="1">
      <alignment horizontal="left" vertical="center"/>
    </xf>
    <xf numFmtId="0" fontId="9" fillId="0" borderId="21" xfId="12" applyFont="1" applyBorder="1" applyAlignment="1">
      <alignment horizontal="left" vertical="center"/>
    </xf>
    <xf numFmtId="0" fontId="21" fillId="2" borderId="9" xfId="12" applyFont="1" applyFill="1" applyBorder="1" applyAlignment="1">
      <alignment horizontal="left" vertical="center"/>
    </xf>
    <xf numFmtId="0" fontId="21" fillId="2" borderId="11" xfId="12" applyFont="1" applyFill="1" applyBorder="1" applyAlignment="1">
      <alignment horizontal="left" vertical="center"/>
    </xf>
    <xf numFmtId="171" fontId="23" fillId="6" borderId="12" xfId="16" applyNumberFormat="1" applyFont="1" applyFill="1" applyBorder="1" applyAlignment="1" applyProtection="1">
      <alignment horizontal="center" vertical="center" wrapText="1"/>
    </xf>
    <xf numFmtId="171" fontId="23" fillId="6" borderId="7" xfId="16" applyNumberFormat="1" applyFont="1" applyFill="1" applyBorder="1" applyAlignment="1" applyProtection="1">
      <alignment horizontal="center" vertical="center" wrapText="1"/>
    </xf>
    <xf numFmtId="169" fontId="23" fillId="14" borderId="21" xfId="11" applyFont="1" applyFill="1" applyBorder="1" applyAlignment="1">
      <alignment horizontal="center" vertical="center" wrapText="1"/>
    </xf>
    <xf numFmtId="169" fontId="23" fillId="14" borderId="20" xfId="11" applyFont="1" applyFill="1" applyBorder="1" applyAlignment="1">
      <alignment horizontal="center" vertical="center" wrapText="1"/>
    </xf>
    <xf numFmtId="169" fontId="23" fillId="16" borderId="9" xfId="11" applyFont="1" applyFill="1" applyBorder="1" applyAlignment="1">
      <alignment horizontal="center" vertical="center" wrapText="1"/>
    </xf>
    <xf numFmtId="169" fontId="23" fillId="16" borderId="11" xfId="11" applyFont="1" applyFill="1" applyBorder="1" applyAlignment="1">
      <alignment horizontal="center" vertical="center" wrapText="1"/>
    </xf>
    <xf numFmtId="169" fontId="23" fillId="16" borderId="10" xfId="11" applyFont="1" applyFill="1" applyBorder="1" applyAlignment="1">
      <alignment horizontal="center" vertical="center" wrapText="1"/>
    </xf>
    <xf numFmtId="169" fontId="23" fillId="16" borderId="12" xfId="11" applyFont="1" applyFill="1" applyBorder="1" applyAlignment="1">
      <alignment horizontal="center" vertical="center" wrapText="1"/>
    </xf>
    <xf numFmtId="169" fontId="23" fillId="16" borderId="7" xfId="11" applyFont="1" applyFill="1" applyBorder="1" applyAlignment="1">
      <alignment horizontal="center" vertical="center" wrapText="1"/>
    </xf>
    <xf numFmtId="169" fontId="23" fillId="6" borderId="9" xfId="11" applyFont="1" applyFill="1" applyBorder="1" applyAlignment="1">
      <alignment horizontal="center" vertical="center" wrapText="1"/>
    </xf>
    <xf numFmtId="169" fontId="23" fillId="6" borderId="11" xfId="11" applyFont="1" applyFill="1" applyBorder="1" applyAlignment="1">
      <alignment horizontal="center" vertical="center" wrapText="1"/>
    </xf>
    <xf numFmtId="169" fontId="23" fillId="6" borderId="10" xfId="11" applyFont="1" applyFill="1" applyBorder="1" applyAlignment="1">
      <alignment horizontal="center" vertical="center" wrapText="1"/>
    </xf>
    <xf numFmtId="0" fontId="16" fillId="3" borderId="22" xfId="12" applyFont="1" applyFill="1" applyBorder="1" applyAlignment="1">
      <alignment horizontal="center" vertical="center" wrapText="1"/>
    </xf>
    <xf numFmtId="0" fontId="27" fillId="7" borderId="22" xfId="12" applyFont="1" applyFill="1" applyBorder="1" applyAlignment="1">
      <alignment horizontal="center" vertical="center" wrapText="1"/>
    </xf>
    <xf numFmtId="169" fontId="23" fillId="6" borderId="12" xfId="11" applyFont="1" applyFill="1" applyBorder="1" applyAlignment="1">
      <alignment horizontal="center" vertical="center" wrapText="1"/>
    </xf>
    <xf numFmtId="169" fontId="23" fillId="6" borderId="7" xfId="11" applyFont="1" applyFill="1" applyBorder="1" applyAlignment="1">
      <alignment horizontal="center" vertical="center" wrapText="1"/>
    </xf>
    <xf numFmtId="169" fontId="23" fillId="15" borderId="21" xfId="11" applyFont="1" applyFill="1" applyBorder="1" applyAlignment="1">
      <alignment horizontal="center" vertical="center" wrapText="1"/>
    </xf>
    <xf numFmtId="169" fontId="23" fillId="15" borderId="20" xfId="11" applyFont="1" applyFill="1" applyBorder="1" applyAlignment="1">
      <alignment horizontal="center" vertical="center" wrapText="1"/>
    </xf>
    <xf numFmtId="0" fontId="27" fillId="8" borderId="22" xfId="12" applyFont="1" applyFill="1" applyBorder="1" applyAlignment="1">
      <alignment horizontal="center" vertical="center" wrapText="1"/>
    </xf>
    <xf numFmtId="0" fontId="9" fillId="0" borderId="22" xfId="12" applyFont="1" applyBorder="1" applyAlignment="1">
      <alignment horizontal="center" vertical="center" wrapText="1"/>
    </xf>
    <xf numFmtId="0" fontId="26" fillId="8" borderId="22" xfId="12" applyFont="1" applyFill="1" applyBorder="1" applyAlignment="1">
      <alignment horizontal="center" vertical="center" wrapText="1"/>
    </xf>
    <xf numFmtId="0" fontId="26" fillId="12" borderId="22" xfId="12" applyFont="1" applyFill="1" applyBorder="1" applyAlignment="1">
      <alignment horizontal="left" vertical="center" wrapText="1"/>
    </xf>
    <xf numFmtId="171" fontId="23" fillId="0" borderId="6" xfId="16" applyNumberFormat="1" applyFont="1" applyBorder="1" applyAlignment="1" applyProtection="1">
      <alignment horizontal="center" vertical="center"/>
    </xf>
    <xf numFmtId="0" fontId="40" fillId="0" borderId="6" xfId="12" applyFont="1" applyBorder="1" applyAlignment="1">
      <alignment horizontal="left" vertical="center" wrapText="1"/>
    </xf>
    <xf numFmtId="0" fontId="20" fillId="0" borderId="6" xfId="12" applyFont="1" applyBorder="1" applyAlignment="1">
      <alignment horizontal="left" vertical="center" wrapText="1"/>
    </xf>
    <xf numFmtId="0" fontId="29" fillId="0" borderId="2" xfId="12" applyFont="1" applyAlignment="1">
      <alignment horizontal="center" vertical="center" wrapText="1"/>
    </xf>
    <xf numFmtId="171" fontId="23" fillId="0" borderId="2" xfId="16" applyNumberFormat="1" applyFont="1" applyBorder="1" applyAlignment="1" applyProtection="1">
      <alignment horizontal="center" vertical="center"/>
    </xf>
    <xf numFmtId="169" fontId="23" fillId="0" borderId="2" xfId="11" applyFont="1" applyAlignment="1">
      <alignment horizontal="center" vertical="center"/>
    </xf>
    <xf numFmtId="0" fontId="28" fillId="0" borderId="2" xfId="12" applyFont="1" applyAlignment="1">
      <alignment horizontal="center" vertical="center"/>
    </xf>
    <xf numFmtId="169" fontId="9" fillId="0" borderId="2" xfId="12" applyNumberFormat="1" applyFont="1" applyAlignment="1">
      <alignment horizontal="center" vertical="center"/>
    </xf>
    <xf numFmtId="49" fontId="44" fillId="17" borderId="22" xfId="5" applyNumberFormat="1" applyFont="1" applyFill="1" applyBorder="1" applyAlignment="1">
      <alignment vertical="center"/>
    </xf>
    <xf numFmtId="0" fontId="7" fillId="0" borderId="2" xfId="12" applyFont="1" applyBorder="1" applyAlignment="1">
      <alignment horizontal="center" vertical="center" wrapText="1"/>
    </xf>
    <xf numFmtId="169" fontId="46" fillId="6" borderId="9" xfId="11" applyFont="1" applyFill="1" applyBorder="1" applyAlignment="1">
      <alignment horizontal="center" vertical="center" wrapText="1"/>
    </xf>
    <xf numFmtId="169" fontId="46" fillId="6" borderId="11" xfId="11" applyFont="1" applyFill="1" applyBorder="1" applyAlignment="1">
      <alignment horizontal="center" vertical="center" wrapText="1"/>
    </xf>
    <xf numFmtId="169" fontId="46" fillId="6" borderId="10" xfId="11" applyFont="1" applyFill="1" applyBorder="1" applyAlignment="1">
      <alignment horizontal="center" vertical="center" wrapText="1"/>
    </xf>
    <xf numFmtId="169" fontId="46" fillId="6" borderId="12" xfId="11" applyFont="1" applyFill="1" applyBorder="1" applyAlignment="1">
      <alignment horizontal="center" vertical="center" wrapText="1"/>
    </xf>
    <xf numFmtId="169" fontId="46" fillId="6" borderId="7" xfId="11" applyFont="1" applyFill="1" applyBorder="1" applyAlignment="1">
      <alignment horizontal="center" vertical="center" wrapText="1"/>
    </xf>
    <xf numFmtId="0" fontId="27" fillId="18" borderId="22" xfId="12" applyFont="1" applyFill="1" applyBorder="1" applyAlignment="1">
      <alignment horizontal="center" vertical="center" wrapText="1"/>
    </xf>
    <xf numFmtId="0" fontId="16" fillId="19" borderId="22" xfId="12" applyFont="1" applyFill="1" applyBorder="1" applyAlignment="1">
      <alignment horizontal="center" vertical="center" wrapText="1"/>
    </xf>
    <xf numFmtId="0" fontId="27" fillId="20" borderId="22" xfId="12" applyFont="1" applyFill="1" applyBorder="1" applyAlignment="1">
      <alignment horizontal="center" vertical="center" wrapText="1"/>
    </xf>
    <xf numFmtId="0" fontId="9" fillId="0" borderId="20" xfId="12" applyFont="1" applyBorder="1" applyAlignment="1">
      <alignment horizontal="center" vertical="center" wrapText="1"/>
    </xf>
    <xf numFmtId="0" fontId="9" fillId="0" borderId="7" xfId="12" applyFont="1" applyBorder="1" applyAlignment="1">
      <alignment horizontal="center" vertical="center" wrapText="1"/>
    </xf>
    <xf numFmtId="0" fontId="9" fillId="0" borderId="24" xfId="12" applyFont="1" applyBorder="1" applyAlignment="1">
      <alignment horizontal="center" vertical="center" wrapText="1"/>
    </xf>
    <xf numFmtId="169" fontId="8" fillId="0" borderId="2" xfId="12" applyNumberFormat="1" applyFont="1" applyAlignment="1">
      <alignment horizontal="center" vertical="center"/>
    </xf>
    <xf numFmtId="0" fontId="43" fillId="0" borderId="2" xfId="12" applyFont="1" applyAlignment="1">
      <alignment horizontal="center" vertical="center" wrapText="1"/>
    </xf>
    <xf numFmtId="0" fontId="26" fillId="20" borderId="22" xfId="12" applyFont="1" applyFill="1" applyBorder="1" applyAlignment="1">
      <alignment horizontal="center" vertical="center" wrapText="1"/>
    </xf>
    <xf numFmtId="0" fontId="26" fillId="12" borderId="20" xfId="12" applyFont="1" applyFill="1" applyBorder="1" applyAlignment="1">
      <alignment horizontal="left" vertical="center" wrapText="1"/>
    </xf>
    <xf numFmtId="0" fontId="20" fillId="0" borderId="2" xfId="12" applyFont="1" applyAlignment="1">
      <alignment horizontal="left" vertical="center" wrapText="1"/>
    </xf>
    <xf numFmtId="169" fontId="46" fillId="0" borderId="2" xfId="11" applyFont="1" applyAlignment="1"/>
    <xf numFmtId="171" fontId="43" fillId="0" borderId="6" xfId="16" applyNumberFormat="1" applyFont="1" applyBorder="1" applyAlignment="1" applyProtection="1">
      <alignment horizontal="center" vertical="center"/>
    </xf>
    <xf numFmtId="0" fontId="20" fillId="0" borderId="16" xfId="12" applyFont="1" applyBorder="1" applyAlignment="1">
      <alignment horizontal="center" vertical="center" wrapText="1"/>
    </xf>
    <xf numFmtId="0" fontId="63" fillId="0" borderId="2" xfId="12" applyFont="1" applyAlignment="1">
      <alignment horizontal="left" vertical="center" wrapText="1"/>
    </xf>
    <xf numFmtId="0" fontId="62" fillId="0" borderId="2" xfId="12" applyFont="1" applyAlignment="1">
      <alignment horizontal="left" vertical="center" wrapText="1"/>
    </xf>
  </cellXfs>
  <cellStyles count="30">
    <cellStyle name="Hipervínculo 2" xfId="3"/>
    <cellStyle name="Hipervínculo 3" xfId="6"/>
    <cellStyle name="Millares [0] 2" xfId="13"/>
    <cellStyle name="Millares [0] 2 2" xfId="18"/>
    <cellStyle name="Millares 2" xfId="16"/>
    <cellStyle name="Millares 3" xfId="21"/>
    <cellStyle name="Millares 4" xfId="27"/>
    <cellStyle name="Millares 5" xfId="29"/>
    <cellStyle name="Moneda" xfId="4" builtinId="4"/>
    <cellStyle name="Moneda [0] 2" xfId="7"/>
    <cellStyle name="Moneda 2" xfId="9"/>
    <cellStyle name="Moneda 27" xfId="2"/>
    <cellStyle name="Moneda 27 2" xfId="8"/>
    <cellStyle name="Moneda 27 3" xfId="15"/>
    <cellStyle name="Moneda 3" xfId="14"/>
    <cellStyle name="Moneda 3 2" xfId="28"/>
    <cellStyle name="Moneda 4" xfId="22"/>
    <cellStyle name="Normal" xfId="0" builtinId="0"/>
    <cellStyle name="Normal 13" xfId="1"/>
    <cellStyle name="Normal 13 2" xfId="10"/>
    <cellStyle name="Normal 2" xfId="5"/>
    <cellStyle name="Normal 3" xfId="12"/>
    <cellStyle name="Normal 3 2" xfId="19"/>
    <cellStyle name="Normal 4" xfId="17"/>
    <cellStyle name="Normal 4 2" xfId="20"/>
    <cellStyle name="Normal 5" xfId="24"/>
    <cellStyle name="Normal 6" xfId="25"/>
    <cellStyle name="Porcentaje 2" xfId="23"/>
    <cellStyle name="Porcentaje 3" xfId="26"/>
    <cellStyle name="TableStyleLight1" xfId="11"/>
  </cellStyles>
  <dxfs count="0"/>
  <tableStyles count="0" defaultTableStyle="TableStyleMedium2" defaultPivotStyle="PivotStyleLight16"/>
  <colors>
    <mruColors>
      <color rgb="FFFFCCCC"/>
      <color rgb="FFFFCC99"/>
      <color rgb="FFFFCC66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057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332962</xdr:colOff>
      <xdr:row>0</xdr:row>
      <xdr:rowOff>42036</xdr:rowOff>
    </xdr:from>
    <xdr:to>
      <xdr:col>2</xdr:col>
      <xdr:colOff>477297</xdr:colOff>
      <xdr:row>3</xdr:row>
      <xdr:rowOff>175767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8743" y="42036"/>
          <a:ext cx="870617" cy="6218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332962</xdr:colOff>
      <xdr:row>0</xdr:row>
      <xdr:rowOff>42036</xdr:rowOff>
    </xdr:from>
    <xdr:to>
      <xdr:col>2</xdr:col>
      <xdr:colOff>477297</xdr:colOff>
      <xdr:row>4</xdr:row>
      <xdr:rowOff>1142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362" y="42036"/>
          <a:ext cx="868235" cy="6163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332962</xdr:colOff>
      <xdr:row>0</xdr:row>
      <xdr:rowOff>42036</xdr:rowOff>
    </xdr:from>
    <xdr:to>
      <xdr:col>2</xdr:col>
      <xdr:colOff>477297</xdr:colOff>
      <xdr:row>4</xdr:row>
      <xdr:rowOff>1142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362" y="42036"/>
          <a:ext cx="868235" cy="616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332962</xdr:colOff>
      <xdr:row>0</xdr:row>
      <xdr:rowOff>42036</xdr:rowOff>
    </xdr:from>
    <xdr:to>
      <xdr:col>2</xdr:col>
      <xdr:colOff>477297</xdr:colOff>
      <xdr:row>4</xdr:row>
      <xdr:rowOff>1142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362" y="42036"/>
          <a:ext cx="868235" cy="609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iazi\Downloads\Users\mquintero\Downloads\Plan%20de%20Adquisiciones%20%202018%20INVERSION%20VERSI&#211;N%201%2017%20de%20novi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corredor\Downloads\20240627%20PAA%20IDEP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Compras-2013"/>
      <sheetName val="PLAN DE ADQUISICIONES"/>
      <sheetName val="funcionamiento"/>
      <sheetName val="SECOP"/>
      <sheetName val="listas"/>
    </sheetNames>
    <sheetDataSet>
      <sheetData sheetId="0"/>
      <sheetData sheetId="1"/>
      <sheetData sheetId="2"/>
      <sheetData sheetId="3"/>
      <sheetData sheetId="4">
        <row r="1">
          <cell r="C1" t="str">
            <v>Licitación Pública</v>
          </cell>
        </row>
        <row r="2">
          <cell r="C2" t="str">
            <v>Concurso de méritos con precalificación</v>
          </cell>
        </row>
        <row r="3">
          <cell r="C3" t="str">
            <v>Concurso de méritos abierto</v>
          </cell>
        </row>
        <row r="4">
          <cell r="C4" t="str">
            <v>Contratación directa</v>
          </cell>
        </row>
        <row r="5">
          <cell r="C5" t="str">
            <v>Selección abreviada menor cuantía</v>
          </cell>
        </row>
        <row r="6">
          <cell r="C6" t="str">
            <v>Selección abreviada subasta inversa</v>
          </cell>
        </row>
        <row r="7">
          <cell r="C7" t="str">
            <v>Mínima cuantía</v>
          </cell>
        </row>
        <row r="8">
          <cell r="C8" t="str">
            <v>Selección abreviada- acuerdo marco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A INVERSIÓN 2024"/>
      <sheetName val="PAA ANTERIOR - GUIA"/>
      <sheetName val="Apoyos"/>
      <sheetName val="Notas"/>
      <sheetName val="Listas"/>
    </sheetNames>
    <sheetDataSet>
      <sheetData sheetId="0" refreshError="1">
        <row r="18">
          <cell r="AB18">
            <v>36000000</v>
          </cell>
        </row>
        <row r="19">
          <cell r="AB19">
            <v>34000000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riana Correa Guarín" refreshedDate="45679.414488194445" createdVersion="6" refreshedVersion="6" minRefreshableVersion="3" recordCount="33">
  <cacheSource type="worksheet">
    <worksheetSource ref="D11:Y44" sheet="PP BCS V1 (2)"/>
  </cacheSource>
  <cacheFields count="22">
    <cacheField name="Meta vigencia 2025" numFmtId="0">
      <sharedItems/>
    </cacheField>
    <cacheField name="Programa SHD" numFmtId="49">
      <sharedItems count="7">
        <s v="O23011722012024030701065"/>
        <s v="O23011722012024030702005"/>
        <s v="O23011722012024030701087"/>
        <s v="O23011722012024030703048"/>
        <s v="O23011722012024030703074"/>
        <s v="O23011722012024030703001"/>
        <s v="O23011722012024030704001"/>
      </sharedItems>
    </cacheField>
    <cacheField name="Código PEP" numFmtId="0">
      <sharedItems count="6">
        <s v="PM/0219/0101/22010650307"/>
        <s v="PM/0219/0102/22010050307"/>
        <s v="PM/0219/0101/22010870307"/>
        <s v="PM/0219/0103/22010480307"/>
        <s v="PM/0219/0103/22010740307"/>
        <s v="PM/0219/0103/22010010307"/>
      </sharedItems>
    </cacheField>
    <cacheField name="Actividad 2025" numFmtId="0">
      <sharedItems longText="1"/>
    </cacheField>
    <cacheField name="Rubro Presupuestal_x000a__x000a_CÓDIGO POSPRE_x000a_" numFmtId="0">
      <sharedItems/>
    </cacheField>
    <cacheField name="NOMBRE CONCEPTO PRESUPUESTAL_x000a__x000a_NOMBRE POSPRE" numFmtId="0">
      <sharedItems count="6">
        <s v="Servicios de Investigación"/>
        <s v="Otros servicios profesionales, técnicos y empresariales n.c.p."/>
        <s v="Servicios de apoyo educativo"/>
        <s v="'Servicios de soporte en tecnologías de la información (TI)"/>
        <s v="Otros servicios de apoyo n.c.p."/>
        <s v="Vehículos automotores, remolques y semirremolques; y sus partes, piezas y accesorios"/>
      </sharedItems>
    </cacheField>
    <cacheField name="Transferencias" numFmtId="0">
      <sharedItems containsSemiMixedTypes="0" containsString="0" containsNumber="1" containsInteger="1" minValue="0" maxValue="1962170936"/>
    </cacheField>
    <cacheField name="Recursos Administrados" numFmtId="0">
      <sharedItems containsSemiMixedTypes="0" containsString="0" containsNumber="1" containsInteger="1" minValue="0" maxValue="1140238000"/>
    </cacheField>
    <cacheField name="Recursos de libre Destinación" numFmtId="169">
      <sharedItems containsString="0" containsBlank="1" containsNumber="1" containsInteger="1" minValue="0" maxValue="87000"/>
    </cacheField>
    <cacheField name="TOTAL VIEJO" numFmtId="169">
      <sharedItems containsSemiMixedTypes="0" containsString="0" containsNumber="1" containsInteger="1" minValue="0" maxValue="1962170936"/>
    </cacheField>
    <cacheField name="Transferencias2" numFmtId="0">
      <sharedItems containsString="0" containsBlank="1" containsNumber="1" containsInteger="1" minValue="0" maxValue="522877753"/>
    </cacheField>
    <cacheField name="Recursos Administrados2" numFmtId="169">
      <sharedItems containsSemiMixedTypes="0" containsString="0" containsNumber="1" containsInteger="1" minValue="0" maxValue="0"/>
    </cacheField>
    <cacheField name="Recursos de libre Destinación2" numFmtId="169">
      <sharedItems containsSemiMixedTypes="0" containsString="0" containsNumber="1" containsInteger="1" minValue="0" maxValue="87000"/>
    </cacheField>
    <cacheField name="TOTAL CONTRACREDITOS" numFmtId="169">
      <sharedItems containsSemiMixedTypes="0" containsString="0" containsNumber="1" containsInteger="1" minValue="0" maxValue="522877753"/>
    </cacheField>
    <cacheField name="Transferencias3" numFmtId="0">
      <sharedItems containsSemiMixedTypes="0" containsString="0" containsNumber="1" containsInteger="1" minValue="0" maxValue="732625824"/>
    </cacheField>
    <cacheField name="Recursos Administrados3" numFmtId="0">
      <sharedItems containsSemiMixedTypes="0" containsString="0" containsNumber="1" containsInteger="1" minValue="0" maxValue="0"/>
    </cacheField>
    <cacheField name="Recursos de libre Destinación3" numFmtId="0">
      <sharedItems containsSemiMixedTypes="0" containsString="0" containsNumber="1" containsInteger="1" minValue="0" maxValue="87000"/>
    </cacheField>
    <cacheField name="TOTAL  CREDITOS" numFmtId="0">
      <sharedItems containsSemiMixedTypes="0" containsString="0" containsNumber="1" containsInteger="1" minValue="0" maxValue="732625824"/>
    </cacheField>
    <cacheField name="Transferencias4" numFmtId="0">
      <sharedItems containsSemiMixedTypes="0" containsString="0" containsNumber="1" containsInteger="1" minValue="0" maxValue="2383402316"/>
    </cacheField>
    <cacheField name="Recursos Administrados4" numFmtId="0">
      <sharedItems containsSemiMixedTypes="0" containsString="0" containsNumber="1" containsInteger="1" minValue="0" maxValue="1140238000"/>
    </cacheField>
    <cacheField name="Recursos de libre Destinación4" numFmtId="0">
      <sharedItems containsSemiMixedTypes="0" containsString="0" containsNumber="1" containsInteger="1" minValue="0" maxValue="87000"/>
    </cacheField>
    <cacheField name="TOTAL  NUEVO" numFmtId="0">
      <sharedItems containsSemiMixedTypes="0" containsString="0" containsNumber="1" containsInteger="1" minValue="0" maxValue="23834023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">
  <r>
    <s v="1. Desarrollar 7 investigaciones en el marco de un “Programa de investigación educativa para el desarrollo pedagógico”"/>
    <x v="0"/>
    <x v="0"/>
    <s v="Hostigamiento escolar-2025"/>
    <s v="0232020200885210"/>
    <x v="0"/>
    <n v="126000000"/>
    <n v="0"/>
    <n v="0"/>
    <n v="126000000"/>
    <n v="0"/>
    <n v="0"/>
    <n v="0"/>
    <n v="0"/>
    <n v="21000000"/>
    <n v="0"/>
    <n v="0"/>
    <n v="21000000"/>
    <n v="147000000"/>
    <n v="0"/>
    <n v="0"/>
    <n v="147000000"/>
  </r>
  <r>
    <s v="1. Desarrollar 7 investigaciones en el marco de un “Programa de investigación educativa para el desarrollo pedagógico”"/>
    <x v="0"/>
    <x v="0"/>
    <s v="Hostigamiento escolar-2025"/>
    <s v="O232020200883990"/>
    <x v="1"/>
    <n v="0"/>
    <n v="0"/>
    <n v="0"/>
    <n v="0"/>
    <n v="0"/>
    <n v="0"/>
    <n v="0"/>
    <n v="0"/>
    <n v="0"/>
    <n v="0"/>
    <n v="0"/>
    <n v="0"/>
    <n v="0"/>
    <n v="0"/>
    <n v="0"/>
    <n v="0"/>
  </r>
  <r>
    <s v="1. Desarrollar 7 investigaciones en el marco de un “Programa de investigación educativa para el desarrollo pedagógico”"/>
    <x v="0"/>
    <x v="0"/>
    <s v="Gestión escolar del Talento humano y aprendizajes-2025"/>
    <s v="0232020200885210"/>
    <x v="0"/>
    <n v="155000000"/>
    <n v="0"/>
    <n v="0"/>
    <n v="155000000"/>
    <n v="0"/>
    <n v="0"/>
    <n v="0"/>
    <n v="0"/>
    <n v="38000000"/>
    <n v="0"/>
    <n v="0"/>
    <n v="38000000"/>
    <n v="193000000"/>
    <n v="0"/>
    <n v="0"/>
    <n v="193000000"/>
  </r>
  <r>
    <s v="1. Desarrollar 7 investigaciones en el marco de un “Programa de investigación educativa para el desarrollo pedagógico”"/>
    <x v="0"/>
    <x v="0"/>
    <s v="Gestión escolar del Talento humano y aprendizajes-2025"/>
    <s v="O232020200883990"/>
    <x v="1"/>
    <n v="20000000"/>
    <n v="0"/>
    <n v="0"/>
    <n v="20000000"/>
    <n v="20000000"/>
    <n v="0"/>
    <n v="0"/>
    <n v="20000000"/>
    <n v="0"/>
    <n v="0"/>
    <n v="0"/>
    <n v="0"/>
    <n v="0"/>
    <n v="0"/>
    <n v="0"/>
    <n v="0"/>
  </r>
  <r>
    <s v="1. Desarrollar 7 investigaciones en el marco de un “Programa de investigación educativa para el desarrollo pedagógico”"/>
    <x v="0"/>
    <x v="0"/>
    <s v="Salud Mental Escolar- 2025"/>
    <s v="0232020200885210"/>
    <x v="0"/>
    <n v="147000000"/>
    <n v="0"/>
    <n v="0"/>
    <n v="147000000"/>
    <n v="0"/>
    <n v="0"/>
    <n v="0"/>
    <n v="0"/>
    <n v="46000000"/>
    <n v="0"/>
    <n v="0"/>
    <n v="46000000"/>
    <n v="193000000"/>
    <n v="0"/>
    <n v="0"/>
    <n v="193000000"/>
  </r>
  <r>
    <s v="1. Desarrollar 7 investigaciones en el marco de un “Programa de investigación educativa para el desarrollo pedagógico”"/>
    <x v="0"/>
    <x v="0"/>
    <s v="Salud Mental Escolar- 2025"/>
    <s v="O232020200883990"/>
    <x v="1"/>
    <n v="28000000"/>
    <n v="0"/>
    <n v="0"/>
    <n v="28000000"/>
    <n v="28000000"/>
    <n v="0"/>
    <n v="0"/>
    <n v="28000000"/>
    <n v="0"/>
    <n v="0"/>
    <n v="0"/>
    <n v="0"/>
    <n v="0"/>
    <n v="0"/>
    <n v="0"/>
    <n v="0"/>
  </r>
  <r>
    <s v="1. Desarrollar 7 investigaciones en el marco de un “Programa de investigación educativa para el desarrollo pedagógico”"/>
    <x v="0"/>
    <x v="0"/>
    <s v=" Trayectorias Educativas-2025 "/>
    <s v="0232020200885210"/>
    <x v="0"/>
    <n v="147000000"/>
    <n v="0"/>
    <n v="0"/>
    <n v="147000000"/>
    <n v="0"/>
    <n v="0"/>
    <n v="0"/>
    <n v="0"/>
    <n v="46000000"/>
    <n v="0"/>
    <n v="0"/>
    <n v="46000000"/>
    <n v="193000000"/>
    <n v="0"/>
    <n v="0"/>
    <n v="193000000"/>
  </r>
  <r>
    <s v="1. Desarrollar 7 investigaciones en el marco de un “Programa de investigación educativa para el desarrollo pedagógico”"/>
    <x v="0"/>
    <x v="0"/>
    <s v=" Trayectorias Educativas-2025 "/>
    <s v="O232020200883990"/>
    <x v="1"/>
    <n v="40000000"/>
    <n v="0"/>
    <n v="0"/>
    <n v="40000000"/>
    <n v="40000000"/>
    <n v="0"/>
    <n v="0"/>
    <n v="40000000"/>
    <n v="0"/>
    <n v="0"/>
    <n v="0"/>
    <n v="0"/>
    <n v="0"/>
    <n v="0"/>
    <n v="0"/>
    <n v="0"/>
  </r>
  <r>
    <s v="1. Desarrollar 7 investigaciones en el marco de un “Programa de investigación educativa para el desarrollo pedagógico”"/>
    <x v="0"/>
    <x v="0"/>
    <s v=" Educación Inicial- 2025"/>
    <s v="0232020200885210"/>
    <x v="0"/>
    <n v="147000000"/>
    <n v="0"/>
    <n v="0"/>
    <n v="147000000"/>
    <n v="0"/>
    <n v="0"/>
    <n v="0"/>
    <n v="0"/>
    <n v="46000000"/>
    <n v="0"/>
    <n v="0"/>
    <n v="46000000"/>
    <n v="193000000"/>
    <n v="0"/>
    <n v="0"/>
    <n v="193000000"/>
  </r>
  <r>
    <s v="1. Desarrollar 7 investigaciones en el marco de un “Programa de investigación educativa para el desarrollo pedagógico”"/>
    <x v="0"/>
    <x v="0"/>
    <s v=" Educación Inicial- 2025"/>
    <s v="O232020200883990"/>
    <x v="1"/>
    <n v="28000000"/>
    <n v="0"/>
    <n v="0"/>
    <n v="28000000"/>
    <n v="28000000"/>
    <n v="0"/>
    <n v="0"/>
    <n v="28000000"/>
    <n v="0"/>
    <n v="0"/>
    <n v="0"/>
    <n v="0"/>
    <n v="0"/>
    <n v="0"/>
    <n v="0"/>
    <n v="0"/>
  </r>
  <r>
    <s v="1. Desarrollar 7 investigaciones en el marco de un “Programa de investigación educativa para el desarrollo pedagógico”"/>
    <x v="0"/>
    <x v="0"/>
    <s v="Evaluación del programa de Bachillerato Internacional-2025"/>
    <s v="0232020200885210"/>
    <x v="0"/>
    <n v="147000000"/>
    <n v="0"/>
    <n v="0"/>
    <n v="147000000"/>
    <n v="0"/>
    <n v="0"/>
    <n v="0"/>
    <n v="0"/>
    <n v="171000000"/>
    <n v="0"/>
    <n v="0"/>
    <n v="171000000"/>
    <n v="318000000"/>
    <n v="0"/>
    <n v="0"/>
    <n v="318000000"/>
  </r>
  <r>
    <s v="1. Desarrollar 7 investigaciones en el marco de un “Programa de investigación educativa para el desarrollo pedagógico”"/>
    <x v="0"/>
    <x v="0"/>
    <s v="Evaluación del programa de Bachillerato Internacional-2025"/>
    <s v="O232020200883990"/>
    <x v="1"/>
    <n v="28000000"/>
    <n v="0"/>
    <n v="0"/>
    <n v="28000000"/>
    <n v="28000000"/>
    <n v="0"/>
    <n v="0"/>
    <n v="28000000"/>
    <n v="0"/>
    <n v="0"/>
    <n v="0"/>
    <n v="0"/>
    <n v="0"/>
    <n v="0"/>
    <n v="0"/>
    <n v="0"/>
  </r>
  <r>
    <s v="1. Desarrollar 7 investigaciones en el marco de un “Programa de investigación educativa para el desarrollo pedagógico”"/>
    <x v="0"/>
    <x v="0"/>
    <s v="Discapacidad y gestión curricular-2025"/>
    <s v="0232020200885210"/>
    <x v="0"/>
    <n v="147000000"/>
    <n v="0"/>
    <n v="0"/>
    <n v="147000000"/>
    <n v="0"/>
    <n v="0"/>
    <n v="0"/>
    <n v="0"/>
    <n v="46000000"/>
    <n v="0"/>
    <n v="0"/>
    <n v="46000000"/>
    <n v="193000000"/>
    <n v="0"/>
    <n v="0"/>
    <n v="193000000"/>
  </r>
  <r>
    <s v="1. Desarrollar 7 investigaciones en el marco de un “Programa de investigación educativa para el desarrollo pedagógico”"/>
    <x v="0"/>
    <x v="0"/>
    <s v="Discapacidad y gestión curricular-2025"/>
    <s v="O232020200883990"/>
    <x v="1"/>
    <n v="40000000"/>
    <n v="0"/>
    <n v="0"/>
    <n v="40000000"/>
    <n v="40000000"/>
    <n v="0"/>
    <n v="0"/>
    <n v="40000000"/>
    <n v="0"/>
    <n v="0"/>
    <n v="0"/>
    <n v="0"/>
    <n v="0"/>
    <n v="0"/>
    <n v="0"/>
    <n v="0"/>
  </r>
  <r>
    <s v="2. Implementar una estrategia de posicionamiento en el marco del Sistema Nacional de Ciencia, Tecnología e Innovación"/>
    <x v="1"/>
    <x v="1"/>
    <s v="Implementar una estrategia de posicionamiento en el marco del Sistema Nacional de Ciencia, Tecnología e Innovación -2025"/>
    <s v="0232020200885210"/>
    <x v="0"/>
    <n v="0"/>
    <n v="0"/>
    <n v="0"/>
    <n v="0"/>
    <n v="0"/>
    <n v="0"/>
    <n v="0"/>
    <n v="0"/>
    <n v="0"/>
    <n v="0"/>
    <n v="0"/>
    <n v="0"/>
    <n v="0"/>
    <n v="0"/>
    <n v="0"/>
    <n v="0"/>
  </r>
  <r>
    <s v="2. Implementar una estrategia de posicionamiento en el marco del Sistema Nacional de Ciencia, Tecnología e Innovación"/>
    <x v="1"/>
    <x v="1"/>
    <s v="Implementar una estrategia de posicionamiento en el marco del Sistema Nacional de Ciencia, Tecnología e Innovación -2025"/>
    <s v="O232020200883990"/>
    <x v="1"/>
    <n v="137600000"/>
    <n v="0"/>
    <n v="0"/>
    <n v="137600000"/>
    <n v="26600000"/>
    <n v="0"/>
    <n v="0"/>
    <n v="26600000"/>
    <n v="0"/>
    <n v="0"/>
    <n v="0"/>
    <n v="0"/>
    <n v="111000000"/>
    <n v="0"/>
    <n v="0"/>
    <n v="111000000"/>
  </r>
  <r>
    <s v="2. Implementar una estrategia de posicionamiento en el marco del Sistema Nacional de Ciencia, Tecnología e Innovación"/>
    <x v="1"/>
    <x v="1"/>
    <s v="Implementar una estrategia de posicionamiento en el marco del Sistema Nacional de Ciencia, Tecnología e Innovación -2025"/>
    <s v="O232020200992920 "/>
    <x v="2"/>
    <n v="0"/>
    <n v="0"/>
    <n v="0"/>
    <n v="0"/>
    <n v="0"/>
    <n v="0"/>
    <n v="0"/>
    <n v="0"/>
    <n v="0"/>
    <n v="0"/>
    <n v="0"/>
    <n v="0"/>
    <n v="0"/>
    <n v="0"/>
    <n v="0"/>
    <n v="0"/>
  </r>
  <r>
    <s v="3. Realizar cero evaluaciones del programa de investigación educativa para el desarrollo pedagógico"/>
    <x v="2"/>
    <x v="2"/>
    <s v="Realizar cero evaluaciones del programa de investigación educativa para el desarrollo pedagógico - 2024"/>
    <s v="0232020200885210"/>
    <x v="0"/>
    <n v="0"/>
    <n v="0"/>
    <n v="0"/>
    <n v="0"/>
    <m/>
    <n v="0"/>
    <n v="0"/>
    <n v="0"/>
    <n v="0"/>
    <n v="0"/>
    <n v="0"/>
    <n v="0"/>
    <n v="0"/>
    <n v="0"/>
    <n v="0"/>
    <n v="0"/>
  </r>
  <r>
    <s v="3. Realizar cero evaluaciones del programa de investigación educativa para el desarrollo pedagógico"/>
    <x v="2"/>
    <x v="2"/>
    <s v="Realizar cero evaluaciones del programa de investigación educativa para el desarrollo pedagógico - 2024"/>
    <s v="O232020200883990"/>
    <x v="1"/>
    <n v="0"/>
    <n v="0"/>
    <n v="0"/>
    <n v="0"/>
    <n v="0"/>
    <n v="0"/>
    <n v="0"/>
    <n v="0"/>
    <n v="0"/>
    <n v="0"/>
    <n v="0"/>
    <n v="0"/>
    <n v="0"/>
    <n v="0"/>
    <n v="0"/>
    <n v="0"/>
  </r>
  <r>
    <s v="4. Desarrollar una estrategia de comunicación y apropiación social del conocimiento"/>
    <x v="3"/>
    <x v="3"/>
    <s v="Desarrollar una estrategia de comunicación y apropiación social del conocimiento - 2025"/>
    <s v="O232020200992920 "/>
    <x v="2"/>
    <n v="692400000"/>
    <n v="0"/>
    <n v="0"/>
    <n v="692400000"/>
    <n v="140939140"/>
    <n v="0"/>
    <n v="0"/>
    <n v="140939140"/>
    <n v="0"/>
    <n v="0"/>
    <n v="0"/>
    <n v="0"/>
    <n v="551460860"/>
    <n v="0"/>
    <n v="0"/>
    <n v="551460860"/>
  </r>
  <r>
    <s v="4. Desarrollar una estrategia de comunicación y apropiación social del conocimiento"/>
    <x v="3"/>
    <x v="3"/>
    <s v="Desarrollar una estrategia de comunicación y apropiación social del conocimiento - 2025"/>
    <s v="O232020200883990"/>
    <x v="1"/>
    <n v="170000000"/>
    <n v="0"/>
    <n v="0"/>
    <n v="170000000"/>
    <n v="42000000"/>
    <n v="0"/>
    <n v="0"/>
    <n v="42000000"/>
    <n v="0"/>
    <n v="0"/>
    <n v="0"/>
    <n v="0"/>
    <n v="128000000"/>
    <n v="0"/>
    <n v="0"/>
    <n v="128000000"/>
  </r>
  <r>
    <s v="5. Desarrollar 1 estrategia de fortalecimiento de capacidades en investigación, Tecnología e Innovación de docentes y directivos docentes en el marco de un “Programa de investigación educativa para el desarrollo pedagógico”"/>
    <x v="4"/>
    <x v="4"/>
    <s v="Desarrollar 1 estrategia de fortalecimiento de capacidades en investigación, Tecnología e Innovación de docentes y directivos docentes en el marco de un “Programa de investigación educativa para el desarrollo pedagógico” -  2025"/>
    <s v="O232020200992920"/>
    <x v="2"/>
    <n v="15000000"/>
    <n v="0"/>
    <n v="0"/>
    <n v="15000000"/>
    <n v="0"/>
    <n v="0"/>
    <n v="0"/>
    <n v="0"/>
    <n v="732625824"/>
    <n v="0"/>
    <n v="0"/>
    <n v="732625824"/>
    <n v="747625824"/>
    <n v="0"/>
    <n v="0"/>
    <n v="747625824"/>
  </r>
  <r>
    <s v="5. Desarrollar 1 estrategia de fortalecimiento de capacidades en investigación, Tecnología e Innovación de docentes y directivos docentes en el marco de un “Programa de investigación educativa para el desarrollo pedagógico”"/>
    <x v="4"/>
    <x v="4"/>
    <s v="Desarrollar 1 estrategia de fortalecimiento de capacidades en investigación, Tecnología e Innovación de docentes y directivos docentes en el marco de un “Programa de investigación educativa para el desarrollo pedagógico” -  2025"/>
    <s v="O232020200883990"/>
    <x v="1"/>
    <n v="637053311"/>
    <n v="0"/>
    <n v="0"/>
    <n v="637053311"/>
    <n v="201353311"/>
    <n v="0"/>
    <n v="0"/>
    <n v="201353311"/>
    <n v="0"/>
    <n v="0"/>
    <n v="0"/>
    <n v="0"/>
    <n v="435700000"/>
    <n v="0"/>
    <n v="0"/>
    <n v="435700000"/>
  </r>
  <r>
    <s v="5. Desarrollar 1 estrategia de fortalecimiento de capacidades en investigación, Tecnología e Innovación de docentes y directivos docentes en el marco de un “Programa de investigación educativa para el desarrollo pedagógico”"/>
    <x v="4"/>
    <x v="4"/>
    <s v="SALDO PENDIENTE POR RECAUDAR - Desarrollar 1 estrategia de fortalecimiento de capacidades en investigación,Tecnología e Innovación de docentes y directivos docentes en el marco de un “Programa de investigación educativa para el desarrollo pedagógico - 2025"/>
    <s v="O232020200992920"/>
    <x v="2"/>
    <n v="0"/>
    <n v="1140238000"/>
    <m/>
    <n v="1140238000"/>
    <n v="0"/>
    <n v="0"/>
    <n v="0"/>
    <n v="0"/>
    <n v="0"/>
    <n v="0"/>
    <n v="0"/>
    <n v="0"/>
    <n v="0"/>
    <n v="1140238000"/>
    <n v="0"/>
    <n v="1140238000"/>
  </r>
  <r>
    <s v="5. Desarrollar 1 estrategia de fortalecimiento de capacidades en investigación, Tecnología e Innovación de docentes y directivos docentes en el marco de un “Programa de investigación educativa para el desarrollo pedagógico”"/>
    <x v="4"/>
    <x v="4"/>
    <s v="SALDO PENDIENTE POR RECAUDAR - Desarrollar 1 estrategia de fortalecimiento de capacidades en investigación,Tecnología e Innovación de docentes y directivos docentes en el marco de un “Programa de investigación educativa para el desarrollo pedagógico - 2025"/>
    <s v="O232020200883990"/>
    <x v="1"/>
    <n v="0"/>
    <n v="0"/>
    <m/>
    <n v="0"/>
    <n v="0"/>
    <n v="0"/>
    <n v="0"/>
    <n v="0"/>
    <n v="0"/>
    <n v="0"/>
    <n v="0"/>
    <n v="0"/>
    <n v="0"/>
    <n v="0"/>
    <n v="0"/>
    <n v="0"/>
  </r>
  <r>
    <s v="5. Desarrollar 1 estrategia de fortalecimiento de capacidades en investigación, Tecnología e Innovación de docentes y directivos docentes en el marco de un “Programa de investigación educativa para el desarrollo pedagógico”"/>
    <x v="4"/>
    <x v="4"/>
    <s v="SALDO PENDIENTE POR RECAUDAR - Desarrollar 1 estrategia de fortalecimiento de capacidades en investigación,Tecnología e Innovación de docentes y directivos docentes en el marco de un “Programa de investigación educativa para el desarrollo pedagógico - 2025"/>
    <s v="O232020200883990 _x000a_"/>
    <x v="1"/>
    <n v="0"/>
    <n v="0"/>
    <n v="0"/>
    <n v="0"/>
    <n v="0"/>
    <n v="0"/>
    <n v="0"/>
    <n v="0"/>
    <n v="0"/>
    <n v="0"/>
    <n v="0"/>
    <n v="0"/>
    <n v="0"/>
    <n v="0"/>
    <n v="0"/>
    <n v="0"/>
  </r>
  <r>
    <s v="5. Desarrollar 1 estrategia de fortalecimiento de capacidades en investigación, Tecnología e Innovación de docentes y directivos docentes en el marco de un “Programa de investigación educativa para el desarrollo pedagógico”"/>
    <x v="4"/>
    <x v="4"/>
    <s v="SALDO PENDIENTE POR RECAUDAR - Desarrollar 1 estrategia de fortalecimiento de capacidades en investigación,Tecnología e Innovación de docentes y directivos docentes en el marco de un “Programa de investigación educativa para el desarrollo pedagógico - 2025"/>
    <s v="O232020200992920"/>
    <x v="2"/>
    <n v="0"/>
    <n v="0"/>
    <n v="0"/>
    <n v="0"/>
    <n v="0"/>
    <n v="0"/>
    <n v="0"/>
    <n v="0"/>
    <n v="0"/>
    <n v="0"/>
    <n v="0"/>
    <n v="0"/>
    <n v="0"/>
    <n v="0"/>
    <n v="0"/>
    <n v="0"/>
  </r>
  <r>
    <s v="6. Desarrollar una estrategia para el fortalecimiento de la gestión institucional"/>
    <x v="5"/>
    <x v="5"/>
    <s v="Desarrollar una estrategia para el fortalecimiento de la gestión institucional 2025"/>
    <s v="O232020200883990"/>
    <x v="1"/>
    <n v="1962170936"/>
    <n v="0"/>
    <n v="0"/>
    <n v="1962170936"/>
    <n v="0"/>
    <n v="0"/>
    <n v="0"/>
    <n v="0"/>
    <n v="421231380"/>
    <n v="0"/>
    <n v="0"/>
    <n v="421231380"/>
    <n v="2383402316"/>
    <n v="0"/>
    <n v="0"/>
    <n v="2383402316"/>
  </r>
  <r>
    <s v="6. Desarrollar una estrategia para el fortalecimiento de la gestión institucional"/>
    <x v="5"/>
    <x v="5"/>
    <s v="Desarrollar una estrategia para el fortalecimiento de la gestión institucional 2025"/>
    <s v="O232020200883132"/>
    <x v="3"/>
    <n v="70000000"/>
    <n v="0"/>
    <n v="0"/>
    <n v="70000000"/>
    <n v="87000"/>
    <n v="0"/>
    <n v="0"/>
    <n v="87000"/>
    <n v="0"/>
    <n v="0"/>
    <n v="87000"/>
    <n v="87000"/>
    <n v="69913000"/>
    <n v="0"/>
    <n v="87000"/>
    <n v="70000000"/>
  </r>
  <r>
    <s v="6. Desarrollar una estrategia para el fortalecimiento de la gestión institucional"/>
    <x v="5"/>
    <x v="5"/>
    <s v="Desarrollar una estrategia para el fortalecimiento de la gestión institucional 2025"/>
    <s v="O232020200885999"/>
    <x v="4"/>
    <n v="0"/>
    <n v="0"/>
    <n v="0"/>
    <n v="0"/>
    <n v="0"/>
    <n v="0"/>
    <n v="0"/>
    <n v="0"/>
    <n v="0"/>
    <n v="0"/>
    <n v="0"/>
    <n v="0"/>
    <n v="0"/>
    <n v="0"/>
    <n v="0"/>
    <n v="0"/>
  </r>
  <r>
    <s v="6. Desarrollar una estrategia para el fortalecimiento de la gestión institucional"/>
    <x v="5"/>
    <x v="5"/>
    <s v="Desarrollar una estrategia para el fortalecimiento de la gestión institucional 2025"/>
    <s v="O23201010030701"/>
    <x v="5"/>
    <n v="0"/>
    <n v="0"/>
    <n v="0"/>
    <n v="0"/>
    <n v="0"/>
    <n v="0"/>
    <n v="0"/>
    <n v="0"/>
    <n v="0"/>
    <n v="0"/>
    <n v="0"/>
    <n v="0"/>
    <n v="0"/>
    <n v="0"/>
    <n v="0"/>
    <n v="0"/>
  </r>
  <r>
    <s v="6. Desarrollar una estrategia para el fortalecimiento de la gestión institucional"/>
    <x v="6"/>
    <x v="5"/>
    <s v="Desarrollar una estrategia para el fortalecimiento de la gestión institucional 2025"/>
    <s v="O232020200883132"/>
    <x v="3"/>
    <n v="450000000"/>
    <n v="0"/>
    <n v="87000"/>
    <n v="450087000"/>
    <n v="450000000"/>
    <n v="0"/>
    <n v="87000"/>
    <n v="450087000"/>
    <n v="0"/>
    <n v="0"/>
    <n v="0"/>
    <n v="0"/>
    <n v="0"/>
    <n v="0"/>
    <n v="0"/>
    <n v="0"/>
  </r>
  <r>
    <s v="6. Desarrollar una estrategia para el fortalecimiento de la gestión institucional"/>
    <x v="6"/>
    <x v="5"/>
    <s v="Desarrollar una estrategia para el fortalecimiento de la gestión institucional 2025"/>
    <s v="O232020200883990"/>
    <x v="1"/>
    <n v="522877753"/>
    <n v="0"/>
    <n v="0"/>
    <n v="522877753"/>
    <n v="522877753"/>
    <n v="0"/>
    <n v="0"/>
    <n v="522877753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9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C35" firstHeaderRow="0" firstDataRow="1" firstDataCol="1"/>
  <pivotFields count="22">
    <pivotField showAll="0"/>
    <pivotField axis="axisRow" showAll="0">
      <items count="8">
        <item x="0"/>
        <item x="2"/>
        <item x="1"/>
        <item x="5"/>
        <item x="3"/>
        <item x="4"/>
        <item x="6"/>
        <item t="default"/>
      </items>
    </pivotField>
    <pivotField axis="axisRow" showAll="0">
      <items count="7">
        <item x="0"/>
        <item x="2"/>
        <item x="1"/>
        <item x="5"/>
        <item x="3"/>
        <item x="4"/>
        <item t="default"/>
      </items>
    </pivotField>
    <pivotField showAll="0"/>
    <pivotField showAll="0"/>
    <pivotField axis="axisRow" showAll="0">
      <items count="7">
        <item x="4"/>
        <item x="1"/>
        <item x="2"/>
        <item x="0"/>
        <item x="3"/>
        <item x="5"/>
        <item t="default"/>
      </items>
    </pivotField>
    <pivotField showAll="0"/>
    <pivotField showAll="0"/>
    <pivotField showAll="0"/>
    <pivotField numFmtId="169" showAll="0"/>
    <pivotField showAll="0"/>
    <pivotField numFmtId="169" showAll="0"/>
    <pivotField numFmtId="169" showAll="0"/>
    <pivotField dataField="1" numFmtId="169" showAll="0"/>
    <pivotField showAll="0"/>
    <pivotField showAll="0"/>
    <pivotField showAll="0"/>
    <pivotField dataField="1" showAll="0"/>
    <pivotField showAll="0"/>
    <pivotField showAll="0"/>
    <pivotField showAll="0"/>
    <pivotField showAll="0"/>
  </pivotFields>
  <rowFields count="3">
    <field x="1"/>
    <field x="2"/>
    <field x="5"/>
  </rowFields>
  <rowItems count="32">
    <i>
      <x/>
    </i>
    <i r="1">
      <x/>
    </i>
    <i r="2">
      <x v="1"/>
    </i>
    <i r="2">
      <x v="3"/>
    </i>
    <i>
      <x v="1"/>
    </i>
    <i r="1">
      <x v="1"/>
    </i>
    <i r="2">
      <x v="1"/>
    </i>
    <i r="2">
      <x v="3"/>
    </i>
    <i>
      <x v="2"/>
    </i>
    <i r="1">
      <x v="2"/>
    </i>
    <i r="2">
      <x v="1"/>
    </i>
    <i r="2">
      <x v="2"/>
    </i>
    <i r="2">
      <x v="3"/>
    </i>
    <i>
      <x v="3"/>
    </i>
    <i r="1">
      <x v="3"/>
    </i>
    <i r="2">
      <x/>
    </i>
    <i r="2">
      <x v="1"/>
    </i>
    <i r="2">
      <x v="4"/>
    </i>
    <i r="2">
      <x v="5"/>
    </i>
    <i>
      <x v="4"/>
    </i>
    <i r="1">
      <x v="4"/>
    </i>
    <i r="2">
      <x v="1"/>
    </i>
    <i r="2">
      <x v="2"/>
    </i>
    <i>
      <x v="5"/>
    </i>
    <i r="1">
      <x v="5"/>
    </i>
    <i r="2">
      <x v="1"/>
    </i>
    <i r="2">
      <x v="2"/>
    </i>
    <i>
      <x v="6"/>
    </i>
    <i r="1">
      <x v="3"/>
    </i>
    <i r="2">
      <x v="1"/>
    </i>
    <i r="2"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TOTAL CONTRACREDITOS" fld="13" baseField="0" baseItem="0"/>
    <dataField name="Suma de TOTAL  CREDITOS" fld="1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78"/>
  <sheetViews>
    <sheetView view="pageBreakPreview" topLeftCell="E28" zoomScale="87" zoomScaleNormal="100" zoomScaleSheetLayoutView="87" workbookViewId="0">
      <selection activeCell="F29" sqref="F29:F30"/>
    </sheetView>
  </sheetViews>
  <sheetFormatPr baseColWidth="10" defaultColWidth="11.42578125" defaultRowHeight="11.25"/>
  <cols>
    <col min="1" max="1" width="8" style="3" customWidth="1"/>
    <col min="2" max="2" width="10.85546875" style="3" customWidth="1"/>
    <col min="3" max="3" width="31.7109375" style="3" customWidth="1"/>
    <col min="4" max="4" width="27" style="3" customWidth="1"/>
    <col min="5" max="8" width="20.42578125" style="3" customWidth="1"/>
    <col min="9" max="9" width="20.5703125" style="3" customWidth="1"/>
    <col min="10" max="10" width="17.7109375" style="3" hidden="1" customWidth="1"/>
    <col min="11" max="11" width="17.42578125" style="3" hidden="1" customWidth="1"/>
    <col min="12" max="12" width="14.42578125" style="3" hidden="1" customWidth="1"/>
    <col min="13" max="13" width="17.85546875" style="3" hidden="1" customWidth="1"/>
    <col min="14" max="14" width="15.85546875" style="3" hidden="1" customWidth="1"/>
    <col min="15" max="15" width="16.5703125" style="3" hidden="1" customWidth="1"/>
    <col min="16" max="16" width="10.7109375" style="3" hidden="1" customWidth="1"/>
    <col min="17" max="17" width="16" style="3" hidden="1" customWidth="1"/>
    <col min="18" max="18" width="17.7109375" style="3" hidden="1" customWidth="1"/>
    <col min="19" max="19" width="15.28515625" style="3" hidden="1" customWidth="1"/>
    <col min="20" max="20" width="10.28515625" style="3" hidden="1" customWidth="1"/>
    <col min="21" max="21" width="17.28515625" style="3" hidden="1" customWidth="1"/>
    <col min="22" max="22" width="18.42578125" style="3" customWidth="1"/>
    <col min="23" max="23" width="18" style="3" customWidth="1"/>
    <col min="24" max="24" width="14.42578125" style="3" customWidth="1"/>
    <col min="25" max="25" width="18.7109375" style="3" customWidth="1"/>
    <col min="26" max="16384" width="11.42578125" style="3"/>
  </cols>
  <sheetData>
    <row r="1" spans="1:25" s="2" customFormat="1" ht="12.75" customHeight="1">
      <c r="A1" s="207"/>
      <c r="B1" s="208"/>
      <c r="C1" s="209"/>
      <c r="D1" s="216" t="s">
        <v>76</v>
      </c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8"/>
      <c r="X1" s="224" t="s">
        <v>16</v>
      </c>
      <c r="Y1" s="225"/>
    </row>
    <row r="2" spans="1:25" s="2" customFormat="1" ht="12.75" customHeight="1">
      <c r="A2" s="210"/>
      <c r="B2" s="211"/>
      <c r="C2" s="212"/>
      <c r="D2" s="216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8"/>
      <c r="X2" s="224" t="s">
        <v>44</v>
      </c>
      <c r="Y2" s="225"/>
    </row>
    <row r="3" spans="1:25" s="2" customFormat="1" ht="12" customHeight="1">
      <c r="A3" s="210"/>
      <c r="B3" s="211"/>
      <c r="C3" s="212"/>
      <c r="D3" s="216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8"/>
      <c r="X3" s="224" t="s">
        <v>46</v>
      </c>
      <c r="Y3" s="225"/>
    </row>
    <row r="4" spans="1:25" s="2" customFormat="1" ht="14.25" customHeight="1">
      <c r="A4" s="213"/>
      <c r="B4" s="214"/>
      <c r="C4" s="215"/>
      <c r="D4" s="216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8"/>
      <c r="X4" s="226" t="s">
        <v>17</v>
      </c>
      <c r="Y4" s="226"/>
    </row>
    <row r="5" spans="1:25" ht="12.75" customHeight="1">
      <c r="A5" s="219" t="s">
        <v>18</v>
      </c>
      <c r="B5" s="219"/>
      <c r="C5" s="220" t="s">
        <v>19</v>
      </c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2"/>
    </row>
    <row r="6" spans="1:25" ht="11.25" customHeight="1">
      <c r="A6" s="219" t="s">
        <v>20</v>
      </c>
      <c r="B6" s="219"/>
      <c r="C6" s="220" t="s">
        <v>21</v>
      </c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2"/>
    </row>
    <row r="7" spans="1:25" ht="12.75" customHeight="1">
      <c r="A7" s="223" t="s">
        <v>3</v>
      </c>
      <c r="B7" s="223"/>
      <c r="C7" s="220" t="s">
        <v>4</v>
      </c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2"/>
    </row>
    <row r="8" spans="1:25" ht="20.45" customHeight="1">
      <c r="A8" s="223" t="s">
        <v>22</v>
      </c>
      <c r="B8" s="223"/>
      <c r="C8" s="220" t="s">
        <v>5</v>
      </c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2"/>
    </row>
    <row r="9" spans="1:25" ht="12" customHeight="1">
      <c r="A9" s="227" t="s">
        <v>23</v>
      </c>
      <c r="B9" s="228"/>
      <c r="C9" s="220" t="s">
        <v>6</v>
      </c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2"/>
    </row>
    <row r="10" spans="1:25" ht="12.75" hidden="1">
      <c r="A10" s="4"/>
      <c r="B10" s="5"/>
      <c r="C10" s="6"/>
      <c r="D10" s="6"/>
      <c r="E10" s="19"/>
      <c r="F10" s="7"/>
      <c r="G10" s="7"/>
      <c r="H10" s="7"/>
      <c r="I10" s="7"/>
      <c r="K10" s="3">
        <v>0</v>
      </c>
    </row>
    <row r="11" spans="1:25" ht="23.25" customHeight="1">
      <c r="A11" s="229" t="s">
        <v>23</v>
      </c>
      <c r="B11" s="229" t="s">
        <v>24</v>
      </c>
      <c r="C11" s="229" t="s">
        <v>25</v>
      </c>
      <c r="D11" s="229" t="s">
        <v>55</v>
      </c>
      <c r="E11" s="229" t="s">
        <v>42</v>
      </c>
      <c r="F11" s="229" t="s">
        <v>56</v>
      </c>
      <c r="G11" s="229" t="s">
        <v>43</v>
      </c>
      <c r="H11" s="229" t="s">
        <v>45</v>
      </c>
      <c r="I11" s="229" t="s">
        <v>26</v>
      </c>
      <c r="J11" s="238" t="s">
        <v>27</v>
      </c>
      <c r="K11" s="239"/>
      <c r="L11" s="240"/>
      <c r="M11" s="243" t="s">
        <v>28</v>
      </c>
      <c r="N11" s="245" t="s">
        <v>39</v>
      </c>
      <c r="O11" s="245"/>
      <c r="P11" s="245"/>
      <c r="Q11" s="245" t="s">
        <v>28</v>
      </c>
      <c r="R11" s="231" t="s">
        <v>40</v>
      </c>
      <c r="S11" s="231"/>
      <c r="T11" s="231"/>
      <c r="U11" s="231" t="s">
        <v>28</v>
      </c>
      <c r="V11" s="233" t="s">
        <v>27</v>
      </c>
      <c r="W11" s="234"/>
      <c r="X11" s="235"/>
      <c r="Y11" s="236" t="s">
        <v>28</v>
      </c>
    </row>
    <row r="12" spans="1:25" ht="33" customHeight="1">
      <c r="A12" s="230"/>
      <c r="B12" s="230"/>
      <c r="C12" s="230"/>
      <c r="D12" s="230"/>
      <c r="E12" s="230"/>
      <c r="F12" s="230"/>
      <c r="G12" s="230"/>
      <c r="H12" s="230"/>
      <c r="I12" s="230"/>
      <c r="J12" s="17" t="s">
        <v>0</v>
      </c>
      <c r="K12" s="17" t="s">
        <v>29</v>
      </c>
      <c r="L12" s="18" t="s">
        <v>30</v>
      </c>
      <c r="M12" s="244"/>
      <c r="N12" s="34" t="s">
        <v>0</v>
      </c>
      <c r="O12" s="34" t="s">
        <v>29</v>
      </c>
      <c r="P12" s="34" t="s">
        <v>30</v>
      </c>
      <c r="Q12" s="246"/>
      <c r="R12" s="35" t="s">
        <v>0</v>
      </c>
      <c r="S12" s="35" t="s">
        <v>29</v>
      </c>
      <c r="T12" s="35" t="s">
        <v>30</v>
      </c>
      <c r="U12" s="232"/>
      <c r="V12" s="36" t="s">
        <v>0</v>
      </c>
      <c r="W12" s="36" t="s">
        <v>29</v>
      </c>
      <c r="X12" s="37" t="s">
        <v>30</v>
      </c>
      <c r="Y12" s="237"/>
    </row>
    <row r="13" spans="1:25" ht="56.25" customHeight="1">
      <c r="A13" s="248" t="s">
        <v>6</v>
      </c>
      <c r="B13" s="248" t="s">
        <v>14</v>
      </c>
      <c r="C13" s="32" t="s">
        <v>79</v>
      </c>
      <c r="D13" s="32" t="s">
        <v>80</v>
      </c>
      <c r="E13" s="40" t="s">
        <v>47</v>
      </c>
      <c r="F13" s="38" t="s">
        <v>85</v>
      </c>
      <c r="G13" s="66" t="s">
        <v>64</v>
      </c>
      <c r="H13" s="67" t="s">
        <v>65</v>
      </c>
      <c r="I13" s="79" t="s">
        <v>94</v>
      </c>
      <c r="J13" s="30"/>
      <c r="K13" s="27"/>
      <c r="L13" s="27"/>
      <c r="M13" s="28">
        <f>SUM(J13:L13)</f>
        <v>0</v>
      </c>
      <c r="N13" s="41">
        <v>0</v>
      </c>
      <c r="O13" s="27">
        <v>0</v>
      </c>
      <c r="P13" s="27">
        <v>0</v>
      </c>
      <c r="Q13" s="28">
        <f>+N13+O13+P13</f>
        <v>0</v>
      </c>
      <c r="R13" s="29">
        <v>0</v>
      </c>
      <c r="S13" s="27">
        <v>0</v>
      </c>
      <c r="T13" s="27">
        <v>0</v>
      </c>
      <c r="U13" s="28">
        <f>+R13+S13+T13</f>
        <v>0</v>
      </c>
      <c r="V13" s="30">
        <v>100000000</v>
      </c>
      <c r="W13" s="27">
        <f>SUM(K13-O13+S13)</f>
        <v>0</v>
      </c>
      <c r="X13" s="27">
        <f>SUM(L13-P13+T13)</f>
        <v>0</v>
      </c>
      <c r="Y13" s="28">
        <f>SUM(V13:X13)</f>
        <v>100000000</v>
      </c>
    </row>
    <row r="14" spans="1:25" ht="56.25" customHeight="1">
      <c r="A14" s="248"/>
      <c r="B14" s="248"/>
      <c r="C14" s="32" t="s">
        <v>79</v>
      </c>
      <c r="D14" s="32" t="s">
        <v>80</v>
      </c>
      <c r="E14" s="40" t="s">
        <v>47</v>
      </c>
      <c r="F14" s="38" t="s">
        <v>85</v>
      </c>
      <c r="G14" s="39" t="s">
        <v>64</v>
      </c>
      <c r="H14" s="67" t="s">
        <v>66</v>
      </c>
      <c r="I14" s="78" t="s">
        <v>41</v>
      </c>
      <c r="J14" s="30">
        <v>0</v>
      </c>
      <c r="K14" s="43"/>
      <c r="L14" s="43"/>
      <c r="M14" s="28">
        <f t="shared" ref="M14" si="0">SUM(J14:L14)</f>
        <v>0</v>
      </c>
      <c r="N14" s="41">
        <v>0</v>
      </c>
      <c r="O14" s="43">
        <v>0</v>
      </c>
      <c r="P14" s="43">
        <v>0</v>
      </c>
      <c r="Q14" s="44">
        <f t="shared" ref="Q14" si="1">+N14+O14+P14</f>
        <v>0</v>
      </c>
      <c r="R14" s="29">
        <v>0</v>
      </c>
      <c r="S14" s="43">
        <v>0</v>
      </c>
      <c r="T14" s="43">
        <v>0</v>
      </c>
      <c r="U14" s="44">
        <f t="shared" ref="U14" si="2">+R14+S14+T14</f>
        <v>0</v>
      </c>
      <c r="V14" s="30">
        <f>5000000+3500000</f>
        <v>8500000</v>
      </c>
      <c r="W14" s="27">
        <f t="shared" ref="W14:X14" si="3">SUM(K14-O14+S14)</f>
        <v>0</v>
      </c>
      <c r="X14" s="27">
        <f t="shared" si="3"/>
        <v>0</v>
      </c>
      <c r="Y14" s="28">
        <f t="shared" ref="Y14" si="4">SUM(V14:X14)</f>
        <v>8500000</v>
      </c>
    </row>
    <row r="15" spans="1:25" s="20" customFormat="1" ht="12" customHeight="1">
      <c r="A15" s="248"/>
      <c r="B15" s="248"/>
      <c r="C15" s="242" t="s">
        <v>84</v>
      </c>
      <c r="D15" s="242"/>
      <c r="E15" s="242"/>
      <c r="F15" s="242"/>
      <c r="G15" s="242"/>
      <c r="H15" s="242"/>
      <c r="I15" s="242"/>
      <c r="J15" s="45">
        <f t="shared" ref="J15:Y15" si="5">SUM(J13:J14)</f>
        <v>0</v>
      </c>
      <c r="K15" s="45">
        <f t="shared" si="5"/>
        <v>0</v>
      </c>
      <c r="L15" s="45">
        <f t="shared" si="5"/>
        <v>0</v>
      </c>
      <c r="M15" s="45">
        <f t="shared" si="5"/>
        <v>0</v>
      </c>
      <c r="N15" s="45">
        <f t="shared" si="5"/>
        <v>0</v>
      </c>
      <c r="O15" s="45">
        <f t="shared" si="5"/>
        <v>0</v>
      </c>
      <c r="P15" s="45">
        <f t="shared" si="5"/>
        <v>0</v>
      </c>
      <c r="Q15" s="45">
        <f t="shared" si="5"/>
        <v>0</v>
      </c>
      <c r="R15" s="45">
        <f t="shared" si="5"/>
        <v>0</v>
      </c>
      <c r="S15" s="45">
        <f t="shared" si="5"/>
        <v>0</v>
      </c>
      <c r="T15" s="45">
        <f t="shared" si="5"/>
        <v>0</v>
      </c>
      <c r="U15" s="45">
        <f t="shared" si="5"/>
        <v>0</v>
      </c>
      <c r="V15" s="45">
        <f t="shared" si="5"/>
        <v>108500000</v>
      </c>
      <c r="W15" s="45">
        <f t="shared" si="5"/>
        <v>0</v>
      </c>
      <c r="X15" s="45">
        <f t="shared" si="5"/>
        <v>0</v>
      </c>
      <c r="Y15" s="45">
        <f t="shared" si="5"/>
        <v>108500000</v>
      </c>
    </row>
    <row r="16" spans="1:25" ht="56.25" customHeight="1">
      <c r="A16" s="248"/>
      <c r="B16" s="248"/>
      <c r="C16" s="32" t="s">
        <v>79</v>
      </c>
      <c r="D16" s="32" t="s">
        <v>80</v>
      </c>
      <c r="E16" s="40" t="s">
        <v>47</v>
      </c>
      <c r="F16" s="38" t="s">
        <v>87</v>
      </c>
      <c r="G16" s="66" t="s">
        <v>64</v>
      </c>
      <c r="H16" s="67" t="s">
        <v>65</v>
      </c>
      <c r="I16" s="79" t="s">
        <v>94</v>
      </c>
      <c r="J16" s="46"/>
      <c r="K16" s="27"/>
      <c r="L16" s="27"/>
      <c r="M16" s="28">
        <f t="shared" ref="M16:M37" si="6">SUM(J16:L16)</f>
        <v>0</v>
      </c>
      <c r="N16" s="29"/>
      <c r="O16" s="27">
        <v>0</v>
      </c>
      <c r="P16" s="27">
        <v>0</v>
      </c>
      <c r="Q16" s="28">
        <f>+N16+O16+P16</f>
        <v>0</v>
      </c>
      <c r="R16" s="29">
        <v>0</v>
      </c>
      <c r="S16" s="27">
        <v>0</v>
      </c>
      <c r="T16" s="27">
        <v>0</v>
      </c>
      <c r="U16" s="28">
        <f>+R16+S16+T16</f>
        <v>0</v>
      </c>
      <c r="V16" s="30">
        <v>100000000</v>
      </c>
      <c r="W16" s="27">
        <f>SUM(K16-O16+S16)</f>
        <v>0</v>
      </c>
      <c r="X16" s="27">
        <f>SUM(L16-P16+T16)</f>
        <v>0</v>
      </c>
      <c r="Y16" s="44">
        <f t="shared" ref="Y16:Y20" si="7">+V16+W16+X16</f>
        <v>100000000</v>
      </c>
    </row>
    <row r="17" spans="1:25" ht="56.25" customHeight="1">
      <c r="A17" s="248"/>
      <c r="B17" s="248"/>
      <c r="C17" s="32" t="s">
        <v>79</v>
      </c>
      <c r="D17" s="32" t="s">
        <v>80</v>
      </c>
      <c r="E17" s="40" t="s">
        <v>47</v>
      </c>
      <c r="F17" s="38" t="s">
        <v>87</v>
      </c>
      <c r="G17" s="39" t="s">
        <v>64</v>
      </c>
      <c r="H17" s="33" t="s">
        <v>66</v>
      </c>
      <c r="I17" s="78" t="s">
        <v>41</v>
      </c>
      <c r="J17" s="46">
        <v>0</v>
      </c>
      <c r="K17" s="27"/>
      <c r="L17" s="27"/>
      <c r="M17" s="28">
        <f t="shared" si="6"/>
        <v>0</v>
      </c>
      <c r="N17" s="29"/>
      <c r="O17" s="27"/>
      <c r="P17" s="27"/>
      <c r="Q17" s="28"/>
      <c r="R17" s="29"/>
      <c r="S17" s="27"/>
      <c r="T17" s="27"/>
      <c r="U17" s="28"/>
      <c r="V17" s="30">
        <f>5000000+3500000</f>
        <v>8500000</v>
      </c>
      <c r="W17" s="27">
        <f t="shared" ref="W17:X17" si="8">SUM(K17-O17+S17)</f>
        <v>0</v>
      </c>
      <c r="X17" s="27">
        <f t="shared" si="8"/>
        <v>0</v>
      </c>
      <c r="Y17" s="44">
        <f t="shared" si="7"/>
        <v>8500000</v>
      </c>
    </row>
    <row r="18" spans="1:25" s="21" customFormat="1" ht="12" customHeight="1">
      <c r="A18" s="248"/>
      <c r="B18" s="248"/>
      <c r="C18" s="242" t="s">
        <v>86</v>
      </c>
      <c r="D18" s="242"/>
      <c r="E18" s="242"/>
      <c r="F18" s="242"/>
      <c r="G18" s="242"/>
      <c r="H18" s="242"/>
      <c r="I18" s="242"/>
      <c r="J18" s="45">
        <f t="shared" ref="J18:Y18" si="9">SUM(J16:J17)</f>
        <v>0</v>
      </c>
      <c r="K18" s="45">
        <f t="shared" si="9"/>
        <v>0</v>
      </c>
      <c r="L18" s="45">
        <f t="shared" si="9"/>
        <v>0</v>
      </c>
      <c r="M18" s="45">
        <f t="shared" si="9"/>
        <v>0</v>
      </c>
      <c r="N18" s="45">
        <f t="shared" si="9"/>
        <v>0</v>
      </c>
      <c r="O18" s="45">
        <f t="shared" si="9"/>
        <v>0</v>
      </c>
      <c r="P18" s="45">
        <f t="shared" si="9"/>
        <v>0</v>
      </c>
      <c r="Q18" s="45">
        <f t="shared" si="9"/>
        <v>0</v>
      </c>
      <c r="R18" s="45">
        <f t="shared" si="9"/>
        <v>0</v>
      </c>
      <c r="S18" s="45">
        <f t="shared" si="9"/>
        <v>0</v>
      </c>
      <c r="T18" s="45">
        <f t="shared" si="9"/>
        <v>0</v>
      </c>
      <c r="U18" s="45">
        <f t="shared" si="9"/>
        <v>0</v>
      </c>
      <c r="V18" s="45">
        <f t="shared" si="9"/>
        <v>108500000</v>
      </c>
      <c r="W18" s="45">
        <f t="shared" si="9"/>
        <v>0</v>
      </c>
      <c r="X18" s="45">
        <f t="shared" si="9"/>
        <v>0</v>
      </c>
      <c r="Y18" s="45">
        <f t="shared" si="9"/>
        <v>108500000</v>
      </c>
    </row>
    <row r="19" spans="1:25" ht="56.25" customHeight="1">
      <c r="A19" s="248"/>
      <c r="B19" s="248"/>
      <c r="C19" s="32" t="s">
        <v>79</v>
      </c>
      <c r="D19" s="32" t="s">
        <v>80</v>
      </c>
      <c r="E19" s="40" t="s">
        <v>47</v>
      </c>
      <c r="F19" s="38" t="s">
        <v>102</v>
      </c>
      <c r="G19" s="66" t="s">
        <v>64</v>
      </c>
      <c r="H19" s="67" t="s">
        <v>65</v>
      </c>
      <c r="I19" s="79" t="s">
        <v>94</v>
      </c>
      <c r="J19" s="46"/>
      <c r="K19" s="27"/>
      <c r="L19" s="27">
        <v>0</v>
      </c>
      <c r="M19" s="28">
        <f t="shared" si="6"/>
        <v>0</v>
      </c>
      <c r="N19" s="29"/>
      <c r="O19" s="27"/>
      <c r="P19" s="27">
        <v>0</v>
      </c>
      <c r="Q19" s="28">
        <f>+N19+O19+P19</f>
        <v>0</v>
      </c>
      <c r="R19" s="29"/>
      <c r="S19" s="27">
        <v>0</v>
      </c>
      <c r="T19" s="27">
        <v>0</v>
      </c>
      <c r="U19" s="28">
        <f>+R19+S19+T19</f>
        <v>0</v>
      </c>
      <c r="V19" s="30">
        <v>100000000</v>
      </c>
      <c r="W19" s="27">
        <f>SUM(K19-O19+S19)</f>
        <v>0</v>
      </c>
      <c r="X19" s="27">
        <f>SUM(L19-P19+T19)</f>
        <v>0</v>
      </c>
      <c r="Y19" s="44">
        <f t="shared" si="7"/>
        <v>100000000</v>
      </c>
    </row>
    <row r="20" spans="1:25" ht="56.25" customHeight="1">
      <c r="A20" s="248"/>
      <c r="B20" s="248"/>
      <c r="C20" s="32" t="s">
        <v>79</v>
      </c>
      <c r="D20" s="32" t="s">
        <v>80</v>
      </c>
      <c r="E20" s="40" t="s">
        <v>47</v>
      </c>
      <c r="F20" s="38" t="s">
        <v>102</v>
      </c>
      <c r="G20" s="39" t="s">
        <v>64</v>
      </c>
      <c r="H20" s="33" t="s">
        <v>66</v>
      </c>
      <c r="I20" s="78" t="s">
        <v>41</v>
      </c>
      <c r="J20" s="46">
        <v>0</v>
      </c>
      <c r="K20" s="27"/>
      <c r="L20" s="27">
        <v>0</v>
      </c>
      <c r="M20" s="28">
        <f t="shared" si="6"/>
        <v>0</v>
      </c>
      <c r="N20" s="29"/>
      <c r="O20" s="27"/>
      <c r="P20" s="27"/>
      <c r="Q20" s="28"/>
      <c r="R20" s="29"/>
      <c r="S20" s="27"/>
      <c r="T20" s="27"/>
      <c r="U20" s="28"/>
      <c r="V20" s="30">
        <f>5000000+3500000</f>
        <v>8500000</v>
      </c>
      <c r="W20" s="27">
        <f t="shared" ref="W20:X20" si="10">SUM(K20-O20+S20)</f>
        <v>0</v>
      </c>
      <c r="X20" s="27">
        <f t="shared" si="10"/>
        <v>0</v>
      </c>
      <c r="Y20" s="44">
        <f t="shared" si="7"/>
        <v>8500000</v>
      </c>
    </row>
    <row r="21" spans="1:25" s="21" customFormat="1" ht="15" customHeight="1">
      <c r="A21" s="248"/>
      <c r="B21" s="248"/>
      <c r="C21" s="242" t="s">
        <v>88</v>
      </c>
      <c r="D21" s="242"/>
      <c r="E21" s="242"/>
      <c r="F21" s="242"/>
      <c r="G21" s="242"/>
      <c r="H21" s="242"/>
      <c r="I21" s="242"/>
      <c r="J21" s="45">
        <f t="shared" ref="J21:Y21" si="11">SUM(J19:J20)</f>
        <v>0</v>
      </c>
      <c r="K21" s="45">
        <f t="shared" si="11"/>
        <v>0</v>
      </c>
      <c r="L21" s="45">
        <f t="shared" si="11"/>
        <v>0</v>
      </c>
      <c r="M21" s="45">
        <f t="shared" si="11"/>
        <v>0</v>
      </c>
      <c r="N21" s="45">
        <f t="shared" si="11"/>
        <v>0</v>
      </c>
      <c r="O21" s="45">
        <f t="shared" si="11"/>
        <v>0</v>
      </c>
      <c r="P21" s="45">
        <f t="shared" si="11"/>
        <v>0</v>
      </c>
      <c r="Q21" s="45">
        <f t="shared" si="11"/>
        <v>0</v>
      </c>
      <c r="R21" s="45">
        <f t="shared" si="11"/>
        <v>0</v>
      </c>
      <c r="S21" s="45">
        <f t="shared" si="11"/>
        <v>0</v>
      </c>
      <c r="T21" s="45">
        <f t="shared" si="11"/>
        <v>0</v>
      </c>
      <c r="U21" s="45">
        <f t="shared" si="11"/>
        <v>0</v>
      </c>
      <c r="V21" s="45">
        <f t="shared" si="11"/>
        <v>108500000</v>
      </c>
      <c r="W21" s="45">
        <f t="shared" si="11"/>
        <v>0</v>
      </c>
      <c r="X21" s="45">
        <f t="shared" si="11"/>
        <v>0</v>
      </c>
      <c r="Y21" s="45">
        <f t="shared" si="11"/>
        <v>108500000</v>
      </c>
    </row>
    <row r="22" spans="1:25" ht="56.25" customHeight="1">
      <c r="A22" s="248"/>
      <c r="B22" s="248"/>
      <c r="C22" s="32" t="s">
        <v>79</v>
      </c>
      <c r="D22" s="32" t="s">
        <v>80</v>
      </c>
      <c r="E22" s="40" t="s">
        <v>47</v>
      </c>
      <c r="F22" s="32" t="s">
        <v>90</v>
      </c>
      <c r="G22" s="66" t="s">
        <v>64</v>
      </c>
      <c r="H22" s="67" t="s">
        <v>65</v>
      </c>
      <c r="I22" s="79" t="s">
        <v>94</v>
      </c>
      <c r="J22" s="46"/>
      <c r="K22" s="27">
        <v>0</v>
      </c>
      <c r="L22" s="27">
        <v>0</v>
      </c>
      <c r="M22" s="28">
        <f t="shared" si="6"/>
        <v>0</v>
      </c>
      <c r="N22" s="29">
        <v>0</v>
      </c>
      <c r="O22" s="27">
        <v>0</v>
      </c>
      <c r="P22" s="27">
        <v>0</v>
      </c>
      <c r="Q22" s="28">
        <f>+N22+O22+P22</f>
        <v>0</v>
      </c>
      <c r="R22" s="29">
        <v>0</v>
      </c>
      <c r="S22" s="27">
        <v>0</v>
      </c>
      <c r="T22" s="27">
        <v>0</v>
      </c>
      <c r="U22" s="28">
        <f>+R22+S22+T22</f>
        <v>0</v>
      </c>
      <c r="V22" s="30">
        <v>50000000</v>
      </c>
      <c r="W22" s="27">
        <f>SUM(K22-O22+S22)</f>
        <v>0</v>
      </c>
      <c r="X22" s="27">
        <f>SUM(L22-P22+T22)</f>
        <v>0</v>
      </c>
      <c r="Y22" s="28">
        <f>+V22+W22+X22</f>
        <v>50000000</v>
      </c>
    </row>
    <row r="23" spans="1:25" ht="56.25" customHeight="1">
      <c r="A23" s="248"/>
      <c r="B23" s="248"/>
      <c r="C23" s="32" t="s">
        <v>79</v>
      </c>
      <c r="D23" s="32" t="s">
        <v>80</v>
      </c>
      <c r="E23" s="40" t="s">
        <v>47</v>
      </c>
      <c r="F23" s="32" t="s">
        <v>90</v>
      </c>
      <c r="G23" s="39" t="s">
        <v>64</v>
      </c>
      <c r="H23" s="33" t="s">
        <v>66</v>
      </c>
      <c r="I23" s="78" t="s">
        <v>41</v>
      </c>
      <c r="J23" s="46">
        <v>0</v>
      </c>
      <c r="K23" s="27">
        <v>0</v>
      </c>
      <c r="L23" s="27">
        <v>0</v>
      </c>
      <c r="M23" s="28">
        <f t="shared" si="6"/>
        <v>0</v>
      </c>
      <c r="N23" s="29"/>
      <c r="O23" s="27"/>
      <c r="P23" s="27"/>
      <c r="Q23" s="28"/>
      <c r="R23" s="29"/>
      <c r="S23" s="27"/>
      <c r="T23" s="27"/>
      <c r="U23" s="28"/>
      <c r="V23" s="30">
        <f>5000000+3500000</f>
        <v>8500000</v>
      </c>
      <c r="W23" s="27">
        <f t="shared" ref="V23:X26" si="12">SUM(K23-O23+S23)</f>
        <v>0</v>
      </c>
      <c r="X23" s="27">
        <f t="shared" si="12"/>
        <v>0</v>
      </c>
      <c r="Y23" s="28">
        <f t="shared" ref="Y23:Y26" si="13">+V23+W23+X23</f>
        <v>8500000</v>
      </c>
    </row>
    <row r="24" spans="1:25" ht="15" customHeight="1">
      <c r="A24" s="248"/>
      <c r="B24" s="248"/>
      <c r="C24" s="242" t="s">
        <v>89</v>
      </c>
      <c r="D24" s="242"/>
      <c r="E24" s="242"/>
      <c r="F24" s="242"/>
      <c r="G24" s="242"/>
      <c r="H24" s="242"/>
      <c r="I24" s="242"/>
      <c r="J24" s="45">
        <f t="shared" ref="J24:Y24" si="14">SUM(J22:J23)</f>
        <v>0</v>
      </c>
      <c r="K24" s="45">
        <f t="shared" si="14"/>
        <v>0</v>
      </c>
      <c r="L24" s="45">
        <f t="shared" si="14"/>
        <v>0</v>
      </c>
      <c r="M24" s="45">
        <f t="shared" si="14"/>
        <v>0</v>
      </c>
      <c r="N24" s="45">
        <f t="shared" si="14"/>
        <v>0</v>
      </c>
      <c r="O24" s="45">
        <f t="shared" si="14"/>
        <v>0</v>
      </c>
      <c r="P24" s="45">
        <f t="shared" si="14"/>
        <v>0</v>
      </c>
      <c r="Q24" s="45">
        <f t="shared" si="14"/>
        <v>0</v>
      </c>
      <c r="R24" s="45">
        <f t="shared" si="14"/>
        <v>0</v>
      </c>
      <c r="S24" s="45">
        <f t="shared" si="14"/>
        <v>0</v>
      </c>
      <c r="T24" s="45">
        <f t="shared" si="14"/>
        <v>0</v>
      </c>
      <c r="U24" s="45">
        <f t="shared" si="14"/>
        <v>0</v>
      </c>
      <c r="V24" s="45">
        <f t="shared" si="14"/>
        <v>58500000</v>
      </c>
      <c r="W24" s="45">
        <f t="shared" si="14"/>
        <v>0</v>
      </c>
      <c r="X24" s="45">
        <f t="shared" si="14"/>
        <v>0</v>
      </c>
      <c r="Y24" s="45">
        <f t="shared" si="14"/>
        <v>58500000</v>
      </c>
    </row>
    <row r="25" spans="1:25" ht="56.25" customHeight="1">
      <c r="A25" s="248"/>
      <c r="B25" s="248"/>
      <c r="C25" s="32" t="s">
        <v>79</v>
      </c>
      <c r="D25" s="32" t="s">
        <v>80</v>
      </c>
      <c r="E25" s="40" t="s">
        <v>47</v>
      </c>
      <c r="F25" s="32" t="s">
        <v>100</v>
      </c>
      <c r="G25" s="39" t="s">
        <v>64</v>
      </c>
      <c r="H25" s="33" t="s">
        <v>65</v>
      </c>
      <c r="I25" s="79" t="s">
        <v>94</v>
      </c>
      <c r="J25" s="46">
        <v>0</v>
      </c>
      <c r="K25" s="43">
        <v>0</v>
      </c>
      <c r="L25" s="27">
        <v>0</v>
      </c>
      <c r="M25" s="28">
        <f t="shared" si="6"/>
        <v>0</v>
      </c>
      <c r="N25" s="29"/>
      <c r="O25" s="27"/>
      <c r="P25" s="27"/>
      <c r="Q25" s="28"/>
      <c r="R25" s="29"/>
      <c r="S25" s="27"/>
      <c r="T25" s="27"/>
      <c r="U25" s="28"/>
      <c r="V25" s="30">
        <f t="shared" si="12"/>
        <v>0</v>
      </c>
      <c r="W25" s="27">
        <v>250000000</v>
      </c>
      <c r="X25" s="27">
        <f t="shared" si="12"/>
        <v>0</v>
      </c>
      <c r="Y25" s="28">
        <f t="shared" si="13"/>
        <v>250000000</v>
      </c>
    </row>
    <row r="26" spans="1:25" ht="56.25" customHeight="1">
      <c r="A26" s="248"/>
      <c r="B26" s="248"/>
      <c r="C26" s="32" t="s">
        <v>79</v>
      </c>
      <c r="D26" s="32" t="s">
        <v>80</v>
      </c>
      <c r="E26" s="40" t="s">
        <v>47</v>
      </c>
      <c r="F26" s="32" t="s">
        <v>101</v>
      </c>
      <c r="G26" s="39" t="s">
        <v>64</v>
      </c>
      <c r="H26" s="33" t="s">
        <v>66</v>
      </c>
      <c r="I26" s="78" t="s">
        <v>41</v>
      </c>
      <c r="J26" s="46">
        <v>0</v>
      </c>
      <c r="K26" s="43">
        <v>0</v>
      </c>
      <c r="L26" s="27">
        <v>0</v>
      </c>
      <c r="M26" s="28">
        <f t="shared" si="6"/>
        <v>0</v>
      </c>
      <c r="N26" s="29"/>
      <c r="O26" s="27"/>
      <c r="P26" s="27"/>
      <c r="Q26" s="28"/>
      <c r="R26" s="29"/>
      <c r="S26" s="27"/>
      <c r="T26" s="27"/>
      <c r="U26" s="28"/>
      <c r="V26" s="30">
        <f t="shared" si="12"/>
        <v>0</v>
      </c>
      <c r="W26" s="27">
        <v>50000000</v>
      </c>
      <c r="X26" s="27">
        <f t="shared" si="12"/>
        <v>0</v>
      </c>
      <c r="Y26" s="28">
        <f t="shared" si="13"/>
        <v>50000000</v>
      </c>
    </row>
    <row r="27" spans="1:25" s="21" customFormat="1" ht="15" customHeight="1">
      <c r="A27" s="248"/>
      <c r="B27" s="248"/>
      <c r="C27" s="242" t="s">
        <v>98</v>
      </c>
      <c r="D27" s="242"/>
      <c r="E27" s="242"/>
      <c r="F27" s="242"/>
      <c r="G27" s="242"/>
      <c r="H27" s="242"/>
      <c r="I27" s="242"/>
      <c r="J27" s="45">
        <f>SUM(J22:J26)</f>
        <v>0</v>
      </c>
      <c r="K27" s="45">
        <f t="shared" ref="K27:U27" si="15">SUM(K22:K26)</f>
        <v>0</v>
      </c>
      <c r="L27" s="45">
        <f t="shared" si="15"/>
        <v>0</v>
      </c>
      <c r="M27" s="45">
        <f t="shared" si="15"/>
        <v>0</v>
      </c>
      <c r="N27" s="45">
        <f t="shared" si="15"/>
        <v>0</v>
      </c>
      <c r="O27" s="45">
        <f t="shared" si="15"/>
        <v>0</v>
      </c>
      <c r="P27" s="45">
        <f t="shared" si="15"/>
        <v>0</v>
      </c>
      <c r="Q27" s="45">
        <f t="shared" si="15"/>
        <v>0</v>
      </c>
      <c r="R27" s="45">
        <f t="shared" si="15"/>
        <v>0</v>
      </c>
      <c r="S27" s="45">
        <f t="shared" si="15"/>
        <v>0</v>
      </c>
      <c r="T27" s="45">
        <f t="shared" si="15"/>
        <v>0</v>
      </c>
      <c r="U27" s="45">
        <f t="shared" si="15"/>
        <v>0</v>
      </c>
      <c r="V27" s="45">
        <f t="shared" ref="V27:X27" si="16">SUM(V25:V26)</f>
        <v>0</v>
      </c>
      <c r="W27" s="45">
        <f t="shared" si="16"/>
        <v>300000000</v>
      </c>
      <c r="X27" s="45">
        <f t="shared" si="16"/>
        <v>0</v>
      </c>
      <c r="Y27" s="45">
        <f>SUM(Y25:Y26)</f>
        <v>300000000</v>
      </c>
    </row>
    <row r="28" spans="1:25" s="22" customFormat="1" ht="24.95" customHeight="1">
      <c r="A28" s="248"/>
      <c r="B28" s="248"/>
      <c r="C28" s="241" t="s">
        <v>57</v>
      </c>
      <c r="D28" s="241"/>
      <c r="E28" s="241"/>
      <c r="F28" s="241"/>
      <c r="G28" s="241"/>
      <c r="H28" s="241"/>
      <c r="I28" s="241"/>
      <c r="J28" s="48" t="e">
        <f>J15+J18+J21+J27+#REF!+#REF!+#REF!+#REF!+#REF!+#REF!</f>
        <v>#REF!</v>
      </c>
      <c r="K28" s="48" t="e">
        <f>K15+K18+K21+K27+#REF!+#REF!+#REF!+JK2+#REF!+#REF!</f>
        <v>#REF!</v>
      </c>
      <c r="L28" s="48" t="e">
        <f>L15+L18+L21+L27+#REF!+#REF!+#REF!+LK2+#REF!+#REF!</f>
        <v>#REF!</v>
      </c>
      <c r="M28" s="48" t="e">
        <f>M15+M18+M21+M27+#REF!+#REF!+#REF!+#REF!+#REF!+#REF!</f>
        <v>#REF!</v>
      </c>
      <c r="N28" s="48" t="e">
        <f>N15+N18+N21+N27+#REF!</f>
        <v>#REF!</v>
      </c>
      <c r="O28" s="48" t="e">
        <f>O15+O18+O21+O27+#REF!</f>
        <v>#REF!</v>
      </c>
      <c r="P28" s="48" t="e">
        <f>P15+P18+P21+P27+#REF!</f>
        <v>#REF!</v>
      </c>
      <c r="Q28" s="48" t="e">
        <f>Q15+Q18+Q21+Q27+#REF!</f>
        <v>#REF!</v>
      </c>
      <c r="R28" s="48" t="e">
        <f>R15+R18+R21+R27+#REF!</f>
        <v>#REF!</v>
      </c>
      <c r="S28" s="48" t="e">
        <f>S15+S18+S21+S27+#REF!</f>
        <v>#REF!</v>
      </c>
      <c r="T28" s="48" t="e">
        <f>T15+T18+T21+T27+#REF!</f>
        <v>#REF!</v>
      </c>
      <c r="U28" s="48" t="e">
        <f>U15+U18+U21+U27+#REF!</f>
        <v>#REF!</v>
      </c>
      <c r="V28" s="48">
        <f>V15+V18+V21+V24+V27</f>
        <v>384000000</v>
      </c>
      <c r="W28" s="48">
        <f>W15+W18+W21+W24+W27</f>
        <v>300000000</v>
      </c>
      <c r="X28" s="48">
        <f>X15+X18+X21+X24+X27</f>
        <v>0</v>
      </c>
      <c r="Y28" s="48">
        <f>Y15+Y18+Y21+Y24+Y27</f>
        <v>684000000</v>
      </c>
    </row>
    <row r="29" spans="1:25" ht="56.25" customHeight="1">
      <c r="A29" s="248"/>
      <c r="B29" s="248"/>
      <c r="C29" s="32" t="s">
        <v>31</v>
      </c>
      <c r="D29" s="32" t="s">
        <v>15</v>
      </c>
      <c r="E29" s="40" t="s">
        <v>48</v>
      </c>
      <c r="F29" s="38" t="s">
        <v>92</v>
      </c>
      <c r="G29" s="66" t="s">
        <v>64</v>
      </c>
      <c r="H29" s="67" t="s">
        <v>65</v>
      </c>
      <c r="I29" s="79" t="s">
        <v>94</v>
      </c>
      <c r="J29" s="49"/>
      <c r="K29" s="27">
        <v>0</v>
      </c>
      <c r="L29" s="27">
        <v>0</v>
      </c>
      <c r="M29" s="28">
        <f t="shared" si="6"/>
        <v>0</v>
      </c>
      <c r="N29" s="29"/>
      <c r="O29" s="27"/>
      <c r="P29" s="27">
        <v>0</v>
      </c>
      <c r="Q29" s="28">
        <f>+N29+O29+P29</f>
        <v>0</v>
      </c>
      <c r="R29" s="29">
        <v>0</v>
      </c>
      <c r="S29" s="27"/>
      <c r="T29" s="27">
        <v>0</v>
      </c>
      <c r="U29" s="28">
        <f>+R29+S29+T29</f>
        <v>0</v>
      </c>
      <c r="V29" s="30">
        <v>100000000</v>
      </c>
      <c r="W29" s="27">
        <f>SUM(K29-O29+S29)</f>
        <v>0</v>
      </c>
      <c r="X29" s="27">
        <f>SUM(L29-P29+T29)</f>
        <v>0</v>
      </c>
      <c r="Y29" s="47">
        <f>V29+W29+X29</f>
        <v>100000000</v>
      </c>
    </row>
    <row r="30" spans="1:25" ht="56.25" customHeight="1">
      <c r="A30" s="248"/>
      <c r="B30" s="248"/>
      <c r="C30" s="32" t="s">
        <v>31</v>
      </c>
      <c r="D30" s="32" t="s">
        <v>15</v>
      </c>
      <c r="E30" s="40" t="s">
        <v>48</v>
      </c>
      <c r="F30" s="38" t="s">
        <v>92</v>
      </c>
      <c r="G30" s="39" t="s">
        <v>64</v>
      </c>
      <c r="H30" s="33" t="s">
        <v>66</v>
      </c>
      <c r="I30" s="78" t="s">
        <v>41</v>
      </c>
      <c r="J30" s="49">
        <v>0</v>
      </c>
      <c r="K30" s="27">
        <v>0</v>
      </c>
      <c r="L30" s="27">
        <v>0</v>
      </c>
      <c r="M30" s="28">
        <f t="shared" si="6"/>
        <v>0</v>
      </c>
      <c r="N30" s="29"/>
      <c r="O30" s="27"/>
      <c r="P30" s="27"/>
      <c r="Q30" s="28"/>
      <c r="R30" s="29"/>
      <c r="S30" s="27"/>
      <c r="T30" s="27"/>
      <c r="U30" s="28"/>
      <c r="V30" s="30">
        <f>10000000+7000000</f>
        <v>17000000</v>
      </c>
      <c r="W30" s="27">
        <f t="shared" ref="W30:X30" si="17">SUM(K30-O30+S30)</f>
        <v>0</v>
      </c>
      <c r="X30" s="27">
        <f t="shared" si="17"/>
        <v>0</v>
      </c>
      <c r="Y30" s="47">
        <f t="shared" ref="Y30" si="18">V30+W30+X30</f>
        <v>17000000</v>
      </c>
    </row>
    <row r="31" spans="1:25" s="21" customFormat="1" ht="12" customHeight="1">
      <c r="A31" s="248"/>
      <c r="B31" s="248"/>
      <c r="C31" s="242" t="s">
        <v>91</v>
      </c>
      <c r="D31" s="242"/>
      <c r="E31" s="242"/>
      <c r="F31" s="242"/>
      <c r="G31" s="242"/>
      <c r="H31" s="242"/>
      <c r="I31" s="242"/>
      <c r="J31" s="45">
        <f t="shared" ref="J31:Y31" si="19">SUM(J29:J30)</f>
        <v>0</v>
      </c>
      <c r="K31" s="45">
        <f t="shared" si="19"/>
        <v>0</v>
      </c>
      <c r="L31" s="45">
        <f t="shared" si="19"/>
        <v>0</v>
      </c>
      <c r="M31" s="45">
        <f t="shared" si="19"/>
        <v>0</v>
      </c>
      <c r="N31" s="45">
        <f t="shared" si="19"/>
        <v>0</v>
      </c>
      <c r="O31" s="45">
        <f t="shared" si="19"/>
        <v>0</v>
      </c>
      <c r="P31" s="45">
        <f t="shared" si="19"/>
        <v>0</v>
      </c>
      <c r="Q31" s="45">
        <f t="shared" si="19"/>
        <v>0</v>
      </c>
      <c r="R31" s="45">
        <f t="shared" si="19"/>
        <v>0</v>
      </c>
      <c r="S31" s="45">
        <f t="shared" si="19"/>
        <v>0</v>
      </c>
      <c r="T31" s="45">
        <f t="shared" si="19"/>
        <v>0</v>
      </c>
      <c r="U31" s="45">
        <f t="shared" si="19"/>
        <v>0</v>
      </c>
      <c r="V31" s="45">
        <f t="shared" si="19"/>
        <v>117000000</v>
      </c>
      <c r="W31" s="45">
        <f t="shared" si="19"/>
        <v>0</v>
      </c>
      <c r="X31" s="45">
        <f t="shared" si="19"/>
        <v>0</v>
      </c>
      <c r="Y31" s="45">
        <f t="shared" si="19"/>
        <v>117000000</v>
      </c>
    </row>
    <row r="32" spans="1:25" ht="56.25" customHeight="1">
      <c r="A32" s="248"/>
      <c r="B32" s="248"/>
      <c r="C32" s="32" t="s">
        <v>31</v>
      </c>
      <c r="D32" s="32" t="s">
        <v>15</v>
      </c>
      <c r="E32" s="40" t="s">
        <v>48</v>
      </c>
      <c r="F32" s="38" t="s">
        <v>103</v>
      </c>
      <c r="G32" s="66" t="s">
        <v>64</v>
      </c>
      <c r="H32" s="67" t="s">
        <v>65</v>
      </c>
      <c r="I32" s="79" t="s">
        <v>94</v>
      </c>
      <c r="J32" s="49"/>
      <c r="K32" s="27">
        <v>0</v>
      </c>
      <c r="L32" s="27">
        <v>0</v>
      </c>
      <c r="M32" s="28">
        <f t="shared" si="6"/>
        <v>0</v>
      </c>
      <c r="N32" s="50"/>
      <c r="O32" s="27">
        <v>0</v>
      </c>
      <c r="P32" s="27">
        <v>0</v>
      </c>
      <c r="Q32" s="28">
        <f>+N32+O32+P32</f>
        <v>0</v>
      </c>
      <c r="R32" s="29">
        <v>0</v>
      </c>
      <c r="S32" s="27">
        <v>0</v>
      </c>
      <c r="T32" s="27">
        <v>0</v>
      </c>
      <c r="U32" s="28">
        <f>+R32+S32+T32</f>
        <v>0</v>
      </c>
      <c r="V32" s="30">
        <v>100000000</v>
      </c>
      <c r="W32" s="27">
        <f>SUM(K32-O32+S32)</f>
        <v>0</v>
      </c>
      <c r="X32" s="27">
        <f>SUM(L32-P32+T32)</f>
        <v>0</v>
      </c>
      <c r="Y32" s="47">
        <f>V32+W32+X32</f>
        <v>100000000</v>
      </c>
    </row>
    <row r="33" spans="1:25" ht="56.25" customHeight="1">
      <c r="A33" s="248"/>
      <c r="B33" s="248"/>
      <c r="C33" s="32" t="s">
        <v>31</v>
      </c>
      <c r="D33" s="32" t="s">
        <v>15</v>
      </c>
      <c r="E33" s="40" t="s">
        <v>48</v>
      </c>
      <c r="F33" s="38" t="s">
        <v>103</v>
      </c>
      <c r="G33" s="39" t="s">
        <v>64</v>
      </c>
      <c r="H33" s="33" t="s">
        <v>66</v>
      </c>
      <c r="I33" s="78" t="s">
        <v>41</v>
      </c>
      <c r="J33" s="49"/>
      <c r="K33" s="27">
        <v>0</v>
      </c>
      <c r="L33" s="27">
        <v>0</v>
      </c>
      <c r="M33" s="28">
        <f t="shared" si="6"/>
        <v>0</v>
      </c>
      <c r="N33" s="50"/>
      <c r="O33" s="27"/>
      <c r="P33" s="27"/>
      <c r="Q33" s="28"/>
      <c r="R33" s="29"/>
      <c r="S33" s="27"/>
      <c r="T33" s="27"/>
      <c r="U33" s="28"/>
      <c r="V33" s="30">
        <f>10000000+7000000</f>
        <v>17000000</v>
      </c>
      <c r="W33" s="27">
        <f t="shared" ref="W33:X33" si="20">SUM(K33-O33+S33)</f>
        <v>0</v>
      </c>
      <c r="X33" s="27">
        <f t="shared" si="20"/>
        <v>0</v>
      </c>
      <c r="Y33" s="47">
        <f t="shared" ref="Y33" si="21">V33+W33+X33</f>
        <v>17000000</v>
      </c>
    </row>
    <row r="34" spans="1:25" s="21" customFormat="1" ht="12" customHeight="1">
      <c r="A34" s="248"/>
      <c r="B34" s="248"/>
      <c r="C34" s="242" t="s">
        <v>99</v>
      </c>
      <c r="D34" s="242"/>
      <c r="E34" s="242"/>
      <c r="F34" s="242"/>
      <c r="G34" s="242"/>
      <c r="H34" s="242"/>
      <c r="I34" s="242"/>
      <c r="J34" s="45">
        <f t="shared" ref="J34:Y34" si="22">SUM(J32:J33)</f>
        <v>0</v>
      </c>
      <c r="K34" s="45">
        <f t="shared" si="22"/>
        <v>0</v>
      </c>
      <c r="L34" s="45">
        <f t="shared" si="22"/>
        <v>0</v>
      </c>
      <c r="M34" s="45">
        <f t="shared" si="22"/>
        <v>0</v>
      </c>
      <c r="N34" s="45">
        <f t="shared" si="22"/>
        <v>0</v>
      </c>
      <c r="O34" s="45">
        <f t="shared" si="22"/>
        <v>0</v>
      </c>
      <c r="P34" s="45">
        <f t="shared" si="22"/>
        <v>0</v>
      </c>
      <c r="Q34" s="45">
        <f t="shared" si="22"/>
        <v>0</v>
      </c>
      <c r="R34" s="45">
        <f t="shared" si="22"/>
        <v>0</v>
      </c>
      <c r="S34" s="45">
        <f t="shared" si="22"/>
        <v>0</v>
      </c>
      <c r="T34" s="45">
        <f t="shared" si="22"/>
        <v>0</v>
      </c>
      <c r="U34" s="45">
        <f t="shared" si="22"/>
        <v>0</v>
      </c>
      <c r="V34" s="45">
        <f t="shared" si="22"/>
        <v>117000000</v>
      </c>
      <c r="W34" s="45">
        <f t="shared" si="22"/>
        <v>0</v>
      </c>
      <c r="X34" s="45">
        <f t="shared" si="22"/>
        <v>0</v>
      </c>
      <c r="Y34" s="45">
        <f t="shared" si="22"/>
        <v>117000000</v>
      </c>
    </row>
    <row r="35" spans="1:25" s="22" customFormat="1" ht="24.95" customHeight="1">
      <c r="A35" s="248"/>
      <c r="B35" s="248"/>
      <c r="C35" s="241" t="s">
        <v>54</v>
      </c>
      <c r="D35" s="241"/>
      <c r="E35" s="241"/>
      <c r="F35" s="241"/>
      <c r="G35" s="241"/>
      <c r="H35" s="241"/>
      <c r="I35" s="241"/>
      <c r="J35" s="48" t="e">
        <f>J31+J34+#REF!</f>
        <v>#REF!</v>
      </c>
      <c r="K35" s="48" t="e">
        <f>K31+K34+#REF!</f>
        <v>#REF!</v>
      </c>
      <c r="L35" s="48" t="e">
        <f>L31+L34+#REF!</f>
        <v>#REF!</v>
      </c>
      <c r="M35" s="48" t="e">
        <f>M31+M34+#REF!</f>
        <v>#REF!</v>
      </c>
      <c r="N35" s="48">
        <f t="shared" ref="N35:Y35" si="23">N31+N34</f>
        <v>0</v>
      </c>
      <c r="O35" s="48">
        <f t="shared" si="23"/>
        <v>0</v>
      </c>
      <c r="P35" s="48">
        <f t="shared" si="23"/>
        <v>0</v>
      </c>
      <c r="Q35" s="48">
        <f t="shared" si="23"/>
        <v>0</v>
      </c>
      <c r="R35" s="48">
        <f t="shared" si="23"/>
        <v>0</v>
      </c>
      <c r="S35" s="48">
        <f t="shared" si="23"/>
        <v>0</v>
      </c>
      <c r="T35" s="48">
        <f t="shared" si="23"/>
        <v>0</v>
      </c>
      <c r="U35" s="48">
        <f t="shared" si="23"/>
        <v>0</v>
      </c>
      <c r="V35" s="48">
        <f t="shared" si="23"/>
        <v>234000000</v>
      </c>
      <c r="W35" s="48">
        <f t="shared" si="23"/>
        <v>0</v>
      </c>
      <c r="X35" s="48">
        <f t="shared" si="23"/>
        <v>0</v>
      </c>
      <c r="Y35" s="48">
        <f t="shared" si="23"/>
        <v>234000000</v>
      </c>
    </row>
    <row r="36" spans="1:25" ht="54.95" customHeight="1">
      <c r="A36" s="248"/>
      <c r="B36" s="248"/>
      <c r="C36" s="51" t="s">
        <v>7</v>
      </c>
      <c r="D36" s="32" t="s">
        <v>7</v>
      </c>
      <c r="E36" s="40" t="s">
        <v>49</v>
      </c>
      <c r="F36" s="38" t="s">
        <v>58</v>
      </c>
      <c r="G36" s="39" t="s">
        <v>67</v>
      </c>
      <c r="H36" s="33" t="s">
        <v>68</v>
      </c>
      <c r="I36" s="79" t="s">
        <v>95</v>
      </c>
      <c r="J36" s="52"/>
      <c r="K36" s="28"/>
      <c r="L36" s="28">
        <v>0</v>
      </c>
      <c r="M36" s="28">
        <f t="shared" si="6"/>
        <v>0</v>
      </c>
      <c r="N36" s="26"/>
      <c r="O36" s="27">
        <v>0</v>
      </c>
      <c r="P36" s="27">
        <v>0</v>
      </c>
      <c r="Q36" s="28">
        <f>+N36+O36+P36</f>
        <v>0</v>
      </c>
      <c r="R36" s="29"/>
      <c r="S36" s="27">
        <v>0</v>
      </c>
      <c r="T36" s="27">
        <v>0</v>
      </c>
      <c r="U36" s="28">
        <f>+R36+S36+T36</f>
        <v>0</v>
      </c>
      <c r="V36" s="30">
        <v>150000000</v>
      </c>
      <c r="W36" s="27">
        <f>SUM(K36-O36+S36)</f>
        <v>0</v>
      </c>
      <c r="X36" s="27">
        <f>SUM(L36-P36+T36)</f>
        <v>0</v>
      </c>
      <c r="Y36" s="47">
        <f>V36+W36+X36</f>
        <v>150000000</v>
      </c>
    </row>
    <row r="37" spans="1:25" ht="54.95" customHeight="1">
      <c r="A37" s="248"/>
      <c r="B37" s="248"/>
      <c r="C37" s="51" t="s">
        <v>7</v>
      </c>
      <c r="D37" s="32" t="s">
        <v>7</v>
      </c>
      <c r="E37" s="40" t="s">
        <v>49</v>
      </c>
      <c r="F37" s="38" t="s">
        <v>58</v>
      </c>
      <c r="G37" s="69" t="s">
        <v>69</v>
      </c>
      <c r="H37" s="70" t="s">
        <v>66</v>
      </c>
      <c r="I37" s="78" t="s">
        <v>41</v>
      </c>
      <c r="J37" s="52"/>
      <c r="K37" s="28"/>
      <c r="L37" s="28">
        <v>0</v>
      </c>
      <c r="M37" s="28">
        <f t="shared" si="6"/>
        <v>0</v>
      </c>
      <c r="N37" s="26"/>
      <c r="O37" s="27"/>
      <c r="P37" s="27"/>
      <c r="Q37" s="28"/>
      <c r="R37" s="29"/>
      <c r="S37" s="27"/>
      <c r="T37" s="27"/>
      <c r="U37" s="28"/>
      <c r="V37" s="30">
        <f>20000000+14000000</f>
        <v>34000000</v>
      </c>
      <c r="W37" s="27">
        <f t="shared" ref="W37:X37" si="24">SUM(K37-O37+S37)</f>
        <v>0</v>
      </c>
      <c r="X37" s="27">
        <f t="shared" si="24"/>
        <v>0</v>
      </c>
      <c r="Y37" s="47">
        <f t="shared" ref="Y37" si="25">V37+W37+X37</f>
        <v>34000000</v>
      </c>
    </row>
    <row r="38" spans="1:25" s="21" customFormat="1" ht="12" customHeight="1">
      <c r="A38" s="248"/>
      <c r="B38" s="248"/>
      <c r="C38" s="242" t="s">
        <v>59</v>
      </c>
      <c r="D38" s="242"/>
      <c r="E38" s="242"/>
      <c r="F38" s="242"/>
      <c r="G38" s="242"/>
      <c r="H38" s="242"/>
      <c r="I38" s="242"/>
      <c r="J38" s="45">
        <f t="shared" ref="J38:Y38" si="26">SUM(J36:J37)</f>
        <v>0</v>
      </c>
      <c r="K38" s="45">
        <f t="shared" si="26"/>
        <v>0</v>
      </c>
      <c r="L38" s="45">
        <f t="shared" si="26"/>
        <v>0</v>
      </c>
      <c r="M38" s="45">
        <f t="shared" si="26"/>
        <v>0</v>
      </c>
      <c r="N38" s="45">
        <f t="shared" si="26"/>
        <v>0</v>
      </c>
      <c r="O38" s="45">
        <f t="shared" si="26"/>
        <v>0</v>
      </c>
      <c r="P38" s="45">
        <f t="shared" si="26"/>
        <v>0</v>
      </c>
      <c r="Q38" s="45">
        <f t="shared" si="26"/>
        <v>0</v>
      </c>
      <c r="R38" s="45">
        <f t="shared" si="26"/>
        <v>0</v>
      </c>
      <c r="S38" s="45">
        <f t="shared" si="26"/>
        <v>0</v>
      </c>
      <c r="T38" s="45">
        <f t="shared" si="26"/>
        <v>0</v>
      </c>
      <c r="U38" s="45">
        <f t="shared" si="26"/>
        <v>0</v>
      </c>
      <c r="V38" s="45">
        <f t="shared" si="26"/>
        <v>184000000</v>
      </c>
      <c r="W38" s="45">
        <f t="shared" si="26"/>
        <v>0</v>
      </c>
      <c r="X38" s="45">
        <f t="shared" si="26"/>
        <v>0</v>
      </c>
      <c r="Y38" s="45">
        <f t="shared" si="26"/>
        <v>184000000</v>
      </c>
    </row>
    <row r="39" spans="1:25" s="22" customFormat="1" ht="24.95" customHeight="1">
      <c r="A39" s="248"/>
      <c r="B39" s="248"/>
      <c r="C39" s="241" t="s">
        <v>35</v>
      </c>
      <c r="D39" s="241"/>
      <c r="E39" s="241"/>
      <c r="F39" s="241"/>
      <c r="G39" s="241"/>
      <c r="H39" s="241"/>
      <c r="I39" s="241"/>
      <c r="J39" s="48">
        <f>SUM(J38)</f>
        <v>0</v>
      </c>
      <c r="K39" s="48">
        <f t="shared" ref="K39:Y39" si="27">SUM(K38)</f>
        <v>0</v>
      </c>
      <c r="L39" s="48">
        <f t="shared" si="27"/>
        <v>0</v>
      </c>
      <c r="M39" s="48">
        <f t="shared" si="27"/>
        <v>0</v>
      </c>
      <c r="N39" s="48">
        <f t="shared" si="27"/>
        <v>0</v>
      </c>
      <c r="O39" s="48">
        <f t="shared" si="27"/>
        <v>0</v>
      </c>
      <c r="P39" s="48">
        <f t="shared" si="27"/>
        <v>0</v>
      </c>
      <c r="Q39" s="48">
        <f t="shared" si="27"/>
        <v>0</v>
      </c>
      <c r="R39" s="48">
        <f t="shared" si="27"/>
        <v>0</v>
      </c>
      <c r="S39" s="48">
        <f t="shared" si="27"/>
        <v>0</v>
      </c>
      <c r="T39" s="48">
        <f t="shared" si="27"/>
        <v>0</v>
      </c>
      <c r="U39" s="48">
        <f t="shared" si="27"/>
        <v>0</v>
      </c>
      <c r="V39" s="48">
        <f>SUM(V38)</f>
        <v>184000000</v>
      </c>
      <c r="W39" s="48">
        <f t="shared" si="27"/>
        <v>0</v>
      </c>
      <c r="X39" s="48">
        <f t="shared" si="27"/>
        <v>0</v>
      </c>
      <c r="Y39" s="48">
        <f t="shared" si="27"/>
        <v>184000000</v>
      </c>
    </row>
    <row r="40" spans="1:25" s="21" customFormat="1" ht="37.5" customHeight="1">
      <c r="A40" s="248"/>
      <c r="B40" s="247" t="s">
        <v>36</v>
      </c>
      <c r="C40" s="247"/>
      <c r="D40" s="247"/>
      <c r="E40" s="247"/>
      <c r="F40" s="247"/>
      <c r="G40" s="247"/>
      <c r="H40" s="247"/>
      <c r="I40" s="247"/>
      <c r="J40" s="53" t="e">
        <f t="shared" ref="J40:Y40" si="28">J28+J35+J39</f>
        <v>#REF!</v>
      </c>
      <c r="K40" s="53" t="e">
        <f t="shared" si="28"/>
        <v>#REF!</v>
      </c>
      <c r="L40" s="53" t="e">
        <f t="shared" si="28"/>
        <v>#REF!</v>
      </c>
      <c r="M40" s="53" t="e">
        <f t="shared" si="28"/>
        <v>#REF!</v>
      </c>
      <c r="N40" s="53" t="e">
        <f t="shared" si="28"/>
        <v>#REF!</v>
      </c>
      <c r="O40" s="53" t="e">
        <f t="shared" si="28"/>
        <v>#REF!</v>
      </c>
      <c r="P40" s="53" t="e">
        <f t="shared" si="28"/>
        <v>#REF!</v>
      </c>
      <c r="Q40" s="53" t="e">
        <f t="shared" si="28"/>
        <v>#REF!</v>
      </c>
      <c r="R40" s="53" t="e">
        <f t="shared" si="28"/>
        <v>#REF!</v>
      </c>
      <c r="S40" s="53" t="e">
        <f t="shared" si="28"/>
        <v>#REF!</v>
      </c>
      <c r="T40" s="53" t="e">
        <f t="shared" si="28"/>
        <v>#REF!</v>
      </c>
      <c r="U40" s="53" t="e">
        <f t="shared" si="28"/>
        <v>#REF!</v>
      </c>
      <c r="V40" s="53">
        <f t="shared" si="28"/>
        <v>802000000</v>
      </c>
      <c r="W40" s="53">
        <f t="shared" si="28"/>
        <v>300000000</v>
      </c>
      <c r="X40" s="53">
        <f t="shared" si="28"/>
        <v>0</v>
      </c>
      <c r="Y40" s="53">
        <f t="shared" si="28"/>
        <v>1102000000</v>
      </c>
    </row>
    <row r="41" spans="1:25" ht="54.6" customHeight="1">
      <c r="A41" s="248" t="s">
        <v>6</v>
      </c>
      <c r="B41" s="248" t="s">
        <v>13</v>
      </c>
      <c r="C41" s="51" t="s">
        <v>8</v>
      </c>
      <c r="D41" s="32" t="s">
        <v>8</v>
      </c>
      <c r="E41" s="40" t="s">
        <v>50</v>
      </c>
      <c r="F41" s="54" t="s">
        <v>107</v>
      </c>
      <c r="G41" s="39" t="s">
        <v>67</v>
      </c>
      <c r="H41" s="33" t="s">
        <v>68</v>
      </c>
      <c r="I41" s="79" t="s">
        <v>95</v>
      </c>
      <c r="J41" s="46"/>
      <c r="K41" s="55"/>
      <c r="L41" s="28"/>
      <c r="M41" s="28">
        <f t="shared" ref="M41:M44" si="29">SUM(J41:L41)</f>
        <v>0</v>
      </c>
      <c r="N41" s="31"/>
      <c r="O41" s="27"/>
      <c r="P41" s="27">
        <v>0</v>
      </c>
      <c r="Q41" s="28">
        <f>+N41+O41+P41</f>
        <v>0</v>
      </c>
      <c r="R41" s="29"/>
      <c r="S41" s="27">
        <v>0</v>
      </c>
      <c r="T41" s="27">
        <v>0</v>
      </c>
      <c r="U41" s="28">
        <f>+R41+S41+T41</f>
        <v>0</v>
      </c>
      <c r="V41" s="30">
        <v>444000000</v>
      </c>
      <c r="W41" s="27">
        <f t="shared" ref="V41:X44" si="30">SUM(K41-O41+S41)</f>
        <v>0</v>
      </c>
      <c r="X41" s="27">
        <f t="shared" si="30"/>
        <v>0</v>
      </c>
      <c r="Y41" s="56">
        <f>V41+W41+X41</f>
        <v>444000000</v>
      </c>
    </row>
    <row r="42" spans="1:25" ht="54.6" customHeight="1">
      <c r="A42" s="248"/>
      <c r="B42" s="248"/>
      <c r="C42" s="51" t="s">
        <v>8</v>
      </c>
      <c r="D42" s="32" t="s">
        <v>8</v>
      </c>
      <c r="E42" s="40" t="s">
        <v>50</v>
      </c>
      <c r="F42" s="54" t="s">
        <v>107</v>
      </c>
      <c r="G42" s="42" t="s">
        <v>69</v>
      </c>
      <c r="H42" s="33" t="s">
        <v>66</v>
      </c>
      <c r="I42" s="78" t="s">
        <v>41</v>
      </c>
      <c r="J42" s="46"/>
      <c r="K42" s="55"/>
      <c r="L42" s="28"/>
      <c r="M42" s="28">
        <f t="shared" si="29"/>
        <v>0</v>
      </c>
      <c r="N42" s="31"/>
      <c r="O42" s="27"/>
      <c r="P42" s="27"/>
      <c r="Q42" s="28"/>
      <c r="R42" s="29"/>
      <c r="S42" s="27"/>
      <c r="T42" s="27"/>
      <c r="U42" s="28"/>
      <c r="V42" s="30">
        <f>20000000+14000000</f>
        <v>34000000</v>
      </c>
      <c r="W42" s="27">
        <f t="shared" si="30"/>
        <v>0</v>
      </c>
      <c r="X42" s="27">
        <f t="shared" si="30"/>
        <v>0</v>
      </c>
      <c r="Y42" s="56">
        <f t="shared" ref="Y42:Y44" si="31">V42+W42+X42</f>
        <v>34000000</v>
      </c>
    </row>
    <row r="43" spans="1:25" ht="54.6" customHeight="1">
      <c r="A43" s="248"/>
      <c r="B43" s="248"/>
      <c r="C43" s="51" t="s">
        <v>8</v>
      </c>
      <c r="D43" s="32" t="s">
        <v>8</v>
      </c>
      <c r="E43" s="40" t="s">
        <v>50</v>
      </c>
      <c r="F43" s="54" t="s">
        <v>108</v>
      </c>
      <c r="G43" s="39" t="s">
        <v>67</v>
      </c>
      <c r="H43" s="33" t="s">
        <v>68</v>
      </c>
      <c r="I43" s="78" t="s">
        <v>41</v>
      </c>
      <c r="J43" s="46"/>
      <c r="K43" s="71"/>
      <c r="L43" s="28"/>
      <c r="M43" s="28">
        <f t="shared" si="29"/>
        <v>0</v>
      </c>
      <c r="N43" s="31"/>
      <c r="O43" s="27"/>
      <c r="P43" s="27"/>
      <c r="Q43" s="28"/>
      <c r="R43" s="29"/>
      <c r="S43" s="27"/>
      <c r="T43" s="27"/>
      <c r="U43" s="28"/>
      <c r="V43" s="30">
        <f t="shared" si="30"/>
        <v>0</v>
      </c>
      <c r="W43" s="27">
        <v>800000000</v>
      </c>
      <c r="X43" s="27">
        <f t="shared" si="30"/>
        <v>0</v>
      </c>
      <c r="Y43" s="56">
        <f t="shared" si="31"/>
        <v>800000000</v>
      </c>
    </row>
    <row r="44" spans="1:25" ht="54.6" customHeight="1">
      <c r="A44" s="248"/>
      <c r="B44" s="248"/>
      <c r="C44" s="51" t="s">
        <v>8</v>
      </c>
      <c r="D44" s="32" t="s">
        <v>8</v>
      </c>
      <c r="E44" s="40" t="s">
        <v>50</v>
      </c>
      <c r="F44" s="54" t="s">
        <v>108</v>
      </c>
      <c r="G44" s="42" t="s">
        <v>69</v>
      </c>
      <c r="H44" s="33" t="s">
        <v>66</v>
      </c>
      <c r="I44" s="78" t="s">
        <v>41</v>
      </c>
      <c r="J44" s="46"/>
      <c r="K44" s="72"/>
      <c r="L44" s="28"/>
      <c r="M44" s="28">
        <f t="shared" si="29"/>
        <v>0</v>
      </c>
      <c r="N44" s="31"/>
      <c r="O44" s="27"/>
      <c r="P44" s="27"/>
      <c r="Q44" s="28"/>
      <c r="R44" s="29"/>
      <c r="S44" s="27"/>
      <c r="T44" s="27"/>
      <c r="U44" s="28"/>
      <c r="V44" s="30">
        <f t="shared" si="30"/>
        <v>0</v>
      </c>
      <c r="W44" s="27">
        <v>200000000</v>
      </c>
      <c r="X44" s="27">
        <f t="shared" si="30"/>
        <v>0</v>
      </c>
      <c r="Y44" s="56">
        <f t="shared" si="31"/>
        <v>200000000</v>
      </c>
    </row>
    <row r="45" spans="1:25" s="21" customFormat="1" ht="12" customHeight="1">
      <c r="A45" s="248"/>
      <c r="B45" s="248"/>
      <c r="C45" s="242" t="s">
        <v>106</v>
      </c>
      <c r="D45" s="242"/>
      <c r="E45" s="242"/>
      <c r="F45" s="242"/>
      <c r="G45" s="242"/>
      <c r="H45" s="242"/>
      <c r="I45" s="242"/>
      <c r="J45" s="45">
        <f>SUM(J41:J44)</f>
        <v>0</v>
      </c>
      <c r="K45" s="45">
        <f t="shared" ref="K45:Y45" si="32">SUM(K41:K44)</f>
        <v>0</v>
      </c>
      <c r="L45" s="45">
        <f t="shared" si="32"/>
        <v>0</v>
      </c>
      <c r="M45" s="45">
        <f t="shared" si="32"/>
        <v>0</v>
      </c>
      <c r="N45" s="45">
        <f t="shared" si="32"/>
        <v>0</v>
      </c>
      <c r="O45" s="45">
        <f t="shared" si="32"/>
        <v>0</v>
      </c>
      <c r="P45" s="45">
        <f t="shared" si="32"/>
        <v>0</v>
      </c>
      <c r="Q45" s="45">
        <f t="shared" si="32"/>
        <v>0</v>
      </c>
      <c r="R45" s="45">
        <f t="shared" si="32"/>
        <v>0</v>
      </c>
      <c r="S45" s="45">
        <f t="shared" si="32"/>
        <v>0</v>
      </c>
      <c r="T45" s="45">
        <f t="shared" si="32"/>
        <v>0</v>
      </c>
      <c r="U45" s="45">
        <f t="shared" si="32"/>
        <v>0</v>
      </c>
      <c r="V45" s="45">
        <f t="shared" si="32"/>
        <v>478000000</v>
      </c>
      <c r="W45" s="45">
        <f t="shared" si="32"/>
        <v>1000000000</v>
      </c>
      <c r="X45" s="45">
        <f t="shared" si="32"/>
        <v>0</v>
      </c>
      <c r="Y45" s="45">
        <f t="shared" si="32"/>
        <v>1478000000</v>
      </c>
    </row>
    <row r="46" spans="1:25" s="22" customFormat="1" ht="24.95" customHeight="1">
      <c r="A46" s="248"/>
      <c r="B46" s="248"/>
      <c r="C46" s="241" t="s">
        <v>37</v>
      </c>
      <c r="D46" s="241"/>
      <c r="E46" s="241"/>
      <c r="F46" s="241"/>
      <c r="G46" s="241"/>
      <c r="H46" s="241"/>
      <c r="I46" s="241"/>
      <c r="J46" s="48">
        <f>J45</f>
        <v>0</v>
      </c>
      <c r="K46" s="48">
        <f t="shared" ref="K46:Y46" si="33">K45</f>
        <v>0</v>
      </c>
      <c r="L46" s="48">
        <f t="shared" si="33"/>
        <v>0</v>
      </c>
      <c r="M46" s="48">
        <f t="shared" si="33"/>
        <v>0</v>
      </c>
      <c r="N46" s="48">
        <f t="shared" si="33"/>
        <v>0</v>
      </c>
      <c r="O46" s="48">
        <f t="shared" si="33"/>
        <v>0</v>
      </c>
      <c r="P46" s="48">
        <f t="shared" si="33"/>
        <v>0</v>
      </c>
      <c r="Q46" s="48">
        <f t="shared" si="33"/>
        <v>0</v>
      </c>
      <c r="R46" s="48">
        <f t="shared" si="33"/>
        <v>0</v>
      </c>
      <c r="S46" s="48">
        <f t="shared" si="33"/>
        <v>0</v>
      </c>
      <c r="T46" s="48">
        <f t="shared" si="33"/>
        <v>0</v>
      </c>
      <c r="U46" s="48">
        <f t="shared" si="33"/>
        <v>0</v>
      </c>
      <c r="V46" s="48">
        <f t="shared" si="33"/>
        <v>478000000</v>
      </c>
      <c r="W46" s="48">
        <f t="shared" si="33"/>
        <v>1000000000</v>
      </c>
      <c r="X46" s="48">
        <f t="shared" si="33"/>
        <v>0</v>
      </c>
      <c r="Y46" s="48">
        <f t="shared" si="33"/>
        <v>1478000000</v>
      </c>
    </row>
    <row r="47" spans="1:25" ht="53.25" customHeight="1">
      <c r="A47" s="248"/>
      <c r="B47" s="248"/>
      <c r="C47" s="51" t="s">
        <v>9</v>
      </c>
      <c r="D47" s="32" t="s">
        <v>9</v>
      </c>
      <c r="E47" s="40" t="s">
        <v>51</v>
      </c>
      <c r="F47" s="33" t="s">
        <v>104</v>
      </c>
      <c r="G47" s="39" t="s">
        <v>67</v>
      </c>
      <c r="H47" s="33" t="s">
        <v>68</v>
      </c>
      <c r="I47" s="79" t="s">
        <v>93</v>
      </c>
      <c r="J47" s="52"/>
      <c r="K47" s="44"/>
      <c r="L47" s="44"/>
      <c r="M47" s="28">
        <f>SUM(J47:L47)</f>
        <v>0</v>
      </c>
      <c r="N47" s="31"/>
      <c r="O47" s="27">
        <v>0</v>
      </c>
      <c r="P47" s="27">
        <v>0</v>
      </c>
      <c r="Q47" s="28">
        <f>+N47+O47+P47</f>
        <v>0</v>
      </c>
      <c r="R47" s="29">
        <v>0</v>
      </c>
      <c r="S47" s="27">
        <v>0</v>
      </c>
      <c r="T47" s="27">
        <v>0</v>
      </c>
      <c r="U47" s="28">
        <f>+R47+S47+T47</f>
        <v>0</v>
      </c>
      <c r="V47" s="30">
        <v>466000000</v>
      </c>
      <c r="W47" s="27">
        <f>SUM(K47-O47+S47)</f>
        <v>0</v>
      </c>
      <c r="X47" s="27">
        <f>SUM(L47-P47+T47)</f>
        <v>0</v>
      </c>
      <c r="Y47" s="56">
        <f>V47+W47+X47</f>
        <v>466000000</v>
      </c>
    </row>
    <row r="48" spans="1:25" ht="53.25" customHeight="1">
      <c r="A48" s="248"/>
      <c r="B48" s="248"/>
      <c r="C48" s="51" t="s">
        <v>9</v>
      </c>
      <c r="D48" s="32" t="s">
        <v>9</v>
      </c>
      <c r="E48" s="40" t="s">
        <v>51</v>
      </c>
      <c r="F48" s="33" t="s">
        <v>104</v>
      </c>
      <c r="G48" s="42" t="s">
        <v>69</v>
      </c>
      <c r="H48" s="33" t="s">
        <v>66</v>
      </c>
      <c r="I48" s="78" t="s">
        <v>41</v>
      </c>
      <c r="J48" s="52"/>
      <c r="K48" s="44"/>
      <c r="L48" s="44"/>
      <c r="M48" s="28">
        <f t="shared" ref="M48" si="34">SUM(J48:L48)</f>
        <v>0</v>
      </c>
      <c r="N48" s="31"/>
      <c r="O48" s="27"/>
      <c r="P48" s="27"/>
      <c r="Q48" s="28"/>
      <c r="R48" s="29"/>
      <c r="S48" s="27"/>
      <c r="T48" s="27"/>
      <c r="U48" s="28"/>
      <c r="V48" s="30">
        <f>20000000+14000000</f>
        <v>34000000</v>
      </c>
      <c r="W48" s="27">
        <f t="shared" ref="W48:X48" si="35">SUM(K48-O48+S48)</f>
        <v>0</v>
      </c>
      <c r="X48" s="27">
        <f t="shared" si="35"/>
        <v>0</v>
      </c>
      <c r="Y48" s="56">
        <f t="shared" ref="Y48" si="36">V48+W48+X48</f>
        <v>34000000</v>
      </c>
    </row>
    <row r="49" spans="1:25" s="21" customFormat="1" ht="12" customHeight="1">
      <c r="A49" s="248"/>
      <c r="B49" s="248"/>
      <c r="C49" s="242" t="s">
        <v>105</v>
      </c>
      <c r="D49" s="242"/>
      <c r="E49" s="242"/>
      <c r="F49" s="242"/>
      <c r="G49" s="242"/>
      <c r="H49" s="242"/>
      <c r="I49" s="242"/>
      <c r="J49" s="45">
        <f t="shared" ref="J49:Y49" si="37">SUM(J47:J48)</f>
        <v>0</v>
      </c>
      <c r="K49" s="45">
        <f t="shared" si="37"/>
        <v>0</v>
      </c>
      <c r="L49" s="45">
        <f t="shared" si="37"/>
        <v>0</v>
      </c>
      <c r="M49" s="45">
        <f t="shared" si="37"/>
        <v>0</v>
      </c>
      <c r="N49" s="45">
        <f t="shared" si="37"/>
        <v>0</v>
      </c>
      <c r="O49" s="45">
        <f t="shared" si="37"/>
        <v>0</v>
      </c>
      <c r="P49" s="45">
        <f t="shared" si="37"/>
        <v>0</v>
      </c>
      <c r="Q49" s="45">
        <f t="shared" si="37"/>
        <v>0</v>
      </c>
      <c r="R49" s="45">
        <f t="shared" si="37"/>
        <v>0</v>
      </c>
      <c r="S49" s="45">
        <f t="shared" si="37"/>
        <v>0</v>
      </c>
      <c r="T49" s="45">
        <f t="shared" si="37"/>
        <v>0</v>
      </c>
      <c r="U49" s="45">
        <f t="shared" si="37"/>
        <v>0</v>
      </c>
      <c r="V49" s="45">
        <f t="shared" si="37"/>
        <v>500000000</v>
      </c>
      <c r="W49" s="45">
        <f t="shared" si="37"/>
        <v>0</v>
      </c>
      <c r="X49" s="45">
        <f t="shared" si="37"/>
        <v>0</v>
      </c>
      <c r="Y49" s="45">
        <f t="shared" si="37"/>
        <v>500000000</v>
      </c>
    </row>
    <row r="50" spans="1:25" s="22" customFormat="1" ht="24.95" customHeight="1">
      <c r="A50" s="248"/>
      <c r="B50" s="248"/>
      <c r="C50" s="241" t="s">
        <v>32</v>
      </c>
      <c r="D50" s="241"/>
      <c r="E50" s="241"/>
      <c r="F50" s="241"/>
      <c r="G50" s="241"/>
      <c r="H50" s="241"/>
      <c r="I50" s="241"/>
      <c r="J50" s="48">
        <f>J49</f>
        <v>0</v>
      </c>
      <c r="K50" s="48">
        <f t="shared" ref="K50:Y50" si="38">K49</f>
        <v>0</v>
      </c>
      <c r="L50" s="48">
        <f t="shared" si="38"/>
        <v>0</v>
      </c>
      <c r="M50" s="48">
        <f t="shared" si="38"/>
        <v>0</v>
      </c>
      <c r="N50" s="48">
        <f t="shared" si="38"/>
        <v>0</v>
      </c>
      <c r="O50" s="48">
        <f t="shared" si="38"/>
        <v>0</v>
      </c>
      <c r="P50" s="48">
        <f t="shared" si="38"/>
        <v>0</v>
      </c>
      <c r="Q50" s="48">
        <f t="shared" si="38"/>
        <v>0</v>
      </c>
      <c r="R50" s="48">
        <f t="shared" si="38"/>
        <v>0</v>
      </c>
      <c r="S50" s="48">
        <f t="shared" si="38"/>
        <v>0</v>
      </c>
      <c r="T50" s="48">
        <f t="shared" si="38"/>
        <v>0</v>
      </c>
      <c r="U50" s="48">
        <f t="shared" si="38"/>
        <v>0</v>
      </c>
      <c r="V50" s="48">
        <f t="shared" si="38"/>
        <v>500000000</v>
      </c>
      <c r="W50" s="48">
        <f t="shared" si="38"/>
        <v>0</v>
      </c>
      <c r="X50" s="48">
        <f t="shared" si="38"/>
        <v>0</v>
      </c>
      <c r="Y50" s="48">
        <f t="shared" si="38"/>
        <v>500000000</v>
      </c>
    </row>
    <row r="51" spans="1:25" ht="56.25" customHeight="1">
      <c r="A51" s="248"/>
      <c r="B51" s="248"/>
      <c r="C51" s="57" t="s">
        <v>10</v>
      </c>
      <c r="D51" s="57" t="s">
        <v>10</v>
      </c>
      <c r="E51" s="40" t="s">
        <v>52</v>
      </c>
      <c r="F51" s="58" t="s">
        <v>60</v>
      </c>
      <c r="G51" s="39" t="s">
        <v>67</v>
      </c>
      <c r="H51" s="33" t="s">
        <v>68</v>
      </c>
      <c r="I51" s="79" t="s">
        <v>93</v>
      </c>
      <c r="J51" s="46"/>
      <c r="K51" s="27"/>
      <c r="L51" s="27">
        <v>0</v>
      </c>
      <c r="M51" s="28">
        <f>SUM(J51:L51)</f>
        <v>0</v>
      </c>
      <c r="N51" s="29"/>
      <c r="O51" s="27">
        <v>0</v>
      </c>
      <c r="P51" s="27">
        <v>0</v>
      </c>
      <c r="Q51" s="28">
        <f>+N51+O51+P51</f>
        <v>0</v>
      </c>
      <c r="R51" s="26">
        <v>0</v>
      </c>
      <c r="S51" s="27">
        <v>0</v>
      </c>
      <c r="T51" s="27">
        <v>0</v>
      </c>
      <c r="U51" s="28">
        <f>+R51+S51+T51</f>
        <v>0</v>
      </c>
      <c r="V51" s="30">
        <v>500345000</v>
      </c>
      <c r="W51" s="27">
        <f>SUM(K51-O51+S51)</f>
        <v>0</v>
      </c>
      <c r="X51" s="27">
        <f>SUM(L51-P51+T51)</f>
        <v>0</v>
      </c>
      <c r="Y51" s="56">
        <f>V51+W51+X51</f>
        <v>500345000</v>
      </c>
    </row>
    <row r="52" spans="1:25" ht="56.25" customHeight="1">
      <c r="A52" s="248"/>
      <c r="B52" s="248"/>
      <c r="C52" s="57" t="s">
        <v>10</v>
      </c>
      <c r="D52" s="57" t="s">
        <v>10</v>
      </c>
      <c r="E52" s="40" t="s">
        <v>52</v>
      </c>
      <c r="F52" s="58" t="s">
        <v>60</v>
      </c>
      <c r="G52" s="42" t="s">
        <v>69</v>
      </c>
      <c r="H52" s="33" t="s">
        <v>66</v>
      </c>
      <c r="I52" s="78" t="s">
        <v>41</v>
      </c>
      <c r="J52" s="46"/>
      <c r="K52" s="27"/>
      <c r="L52" s="27">
        <v>0</v>
      </c>
      <c r="M52" s="28">
        <f t="shared" ref="M52" si="39">SUM(J52:L52)</f>
        <v>0</v>
      </c>
      <c r="N52" s="29"/>
      <c r="O52" s="27"/>
      <c r="P52" s="27"/>
      <c r="Q52" s="28"/>
      <c r="R52" s="26"/>
      <c r="S52" s="27"/>
      <c r="T52" s="27"/>
      <c r="U52" s="28"/>
      <c r="V52" s="30">
        <f>20000000+14000000</f>
        <v>34000000</v>
      </c>
      <c r="W52" s="27">
        <f t="shared" ref="W52:X52" si="40">SUM(K52-O52+S52)</f>
        <v>0</v>
      </c>
      <c r="X52" s="27">
        <f t="shared" si="40"/>
        <v>0</v>
      </c>
      <c r="Y52" s="56">
        <f t="shared" ref="Y52" si="41">V52+W52+X52</f>
        <v>34000000</v>
      </c>
    </row>
    <row r="53" spans="1:25" s="21" customFormat="1" ht="12" customHeight="1">
      <c r="A53" s="248"/>
      <c r="B53" s="248"/>
      <c r="C53" s="242" t="s">
        <v>61</v>
      </c>
      <c r="D53" s="242"/>
      <c r="E53" s="242"/>
      <c r="F53" s="242"/>
      <c r="G53" s="242"/>
      <c r="H53" s="242"/>
      <c r="I53" s="242"/>
      <c r="J53" s="45">
        <f t="shared" ref="J53:Y53" si="42">SUM(J51:J52)</f>
        <v>0</v>
      </c>
      <c r="K53" s="45">
        <f t="shared" si="42"/>
        <v>0</v>
      </c>
      <c r="L53" s="45">
        <f t="shared" si="42"/>
        <v>0</v>
      </c>
      <c r="M53" s="45">
        <f t="shared" si="42"/>
        <v>0</v>
      </c>
      <c r="N53" s="45">
        <f t="shared" si="42"/>
        <v>0</v>
      </c>
      <c r="O53" s="45">
        <f t="shared" si="42"/>
        <v>0</v>
      </c>
      <c r="P53" s="45">
        <f t="shared" si="42"/>
        <v>0</v>
      </c>
      <c r="Q53" s="45">
        <f t="shared" si="42"/>
        <v>0</v>
      </c>
      <c r="R53" s="45">
        <f t="shared" si="42"/>
        <v>0</v>
      </c>
      <c r="S53" s="45">
        <f t="shared" si="42"/>
        <v>0</v>
      </c>
      <c r="T53" s="45">
        <f t="shared" si="42"/>
        <v>0</v>
      </c>
      <c r="U53" s="45">
        <f t="shared" si="42"/>
        <v>0</v>
      </c>
      <c r="V53" s="45">
        <f t="shared" si="42"/>
        <v>534345000</v>
      </c>
      <c r="W53" s="45">
        <f t="shared" si="42"/>
        <v>0</v>
      </c>
      <c r="X53" s="45">
        <f t="shared" si="42"/>
        <v>0</v>
      </c>
      <c r="Y53" s="45">
        <f t="shared" si="42"/>
        <v>534345000</v>
      </c>
    </row>
    <row r="54" spans="1:25" s="22" customFormat="1" ht="24.95" customHeight="1">
      <c r="A54" s="248"/>
      <c r="B54" s="248"/>
      <c r="C54" s="241" t="s">
        <v>38</v>
      </c>
      <c r="D54" s="241"/>
      <c r="E54" s="241"/>
      <c r="F54" s="241"/>
      <c r="G54" s="241"/>
      <c r="H54" s="241"/>
      <c r="I54" s="241"/>
      <c r="J54" s="48">
        <f>SUM(J53)</f>
        <v>0</v>
      </c>
      <c r="K54" s="48">
        <f t="shared" ref="K54:Y54" si="43">SUM(K53)</f>
        <v>0</v>
      </c>
      <c r="L54" s="48">
        <f t="shared" si="43"/>
        <v>0</v>
      </c>
      <c r="M54" s="48">
        <f t="shared" si="43"/>
        <v>0</v>
      </c>
      <c r="N54" s="48">
        <f t="shared" si="43"/>
        <v>0</v>
      </c>
      <c r="O54" s="48">
        <f t="shared" si="43"/>
        <v>0</v>
      </c>
      <c r="P54" s="48">
        <f t="shared" si="43"/>
        <v>0</v>
      </c>
      <c r="Q54" s="48">
        <f t="shared" si="43"/>
        <v>0</v>
      </c>
      <c r="R54" s="48">
        <f t="shared" si="43"/>
        <v>0</v>
      </c>
      <c r="S54" s="48">
        <f t="shared" si="43"/>
        <v>0</v>
      </c>
      <c r="T54" s="48">
        <f t="shared" si="43"/>
        <v>0</v>
      </c>
      <c r="U54" s="48">
        <f t="shared" si="43"/>
        <v>0</v>
      </c>
      <c r="V54" s="48">
        <f t="shared" si="43"/>
        <v>534345000</v>
      </c>
      <c r="W54" s="48">
        <f t="shared" si="43"/>
        <v>0</v>
      </c>
      <c r="X54" s="48">
        <f t="shared" si="43"/>
        <v>0</v>
      </c>
      <c r="Y54" s="48">
        <f t="shared" si="43"/>
        <v>534345000</v>
      </c>
    </row>
    <row r="55" spans="1:25" ht="43.5" customHeight="1">
      <c r="A55" s="248"/>
      <c r="B55" s="248"/>
      <c r="C55" s="74" t="s">
        <v>11</v>
      </c>
      <c r="D55" s="51" t="s">
        <v>11</v>
      </c>
      <c r="E55" s="40" t="s">
        <v>53</v>
      </c>
      <c r="F55" s="59" t="s">
        <v>62</v>
      </c>
      <c r="G55" s="42" t="s">
        <v>69</v>
      </c>
      <c r="H55" s="33" t="s">
        <v>66</v>
      </c>
      <c r="I55" s="68" t="s">
        <v>2</v>
      </c>
      <c r="J55" s="52"/>
      <c r="K55" s="27"/>
      <c r="L55" s="28"/>
      <c r="M55" s="28">
        <f>SUM(J55:L55)</f>
        <v>0</v>
      </c>
      <c r="N55" s="31"/>
      <c r="O55" s="27">
        <v>0</v>
      </c>
      <c r="P55" s="27">
        <v>0</v>
      </c>
      <c r="Q55" s="28">
        <f>+N55+O55+P55</f>
        <v>0</v>
      </c>
      <c r="R55" s="29">
        <v>0</v>
      </c>
      <c r="S55" s="27">
        <v>0</v>
      </c>
      <c r="T55" s="27">
        <v>0</v>
      </c>
      <c r="U55" s="28">
        <f>+R55+S55+T55</f>
        <v>0</v>
      </c>
      <c r="V55" s="30">
        <v>671600000</v>
      </c>
      <c r="W55" s="27">
        <f>SUM(K55-O55+S55)</f>
        <v>0</v>
      </c>
      <c r="X55" s="27">
        <f>SUM(L55-P55+T55)</f>
        <v>0</v>
      </c>
      <c r="Y55" s="56">
        <f>V55+W55+X55</f>
        <v>671600000</v>
      </c>
    </row>
    <row r="56" spans="1:25" ht="69" customHeight="1">
      <c r="A56" s="248"/>
      <c r="B56" s="248"/>
      <c r="C56" s="74" t="s">
        <v>11</v>
      </c>
      <c r="D56" s="57" t="s">
        <v>10</v>
      </c>
      <c r="E56" s="40" t="s">
        <v>53</v>
      </c>
      <c r="F56" s="59" t="s">
        <v>62</v>
      </c>
      <c r="G56" s="42" t="s">
        <v>70</v>
      </c>
      <c r="H56" s="33" t="s">
        <v>71</v>
      </c>
      <c r="I56" s="68" t="s">
        <v>2</v>
      </c>
      <c r="J56" s="52"/>
      <c r="K56" s="27"/>
      <c r="L56" s="28"/>
      <c r="M56" s="28">
        <f t="shared" ref="M56:M58" si="44">SUM(J56:L56)</f>
        <v>0</v>
      </c>
      <c r="N56" s="31"/>
      <c r="O56" s="27"/>
      <c r="P56" s="27"/>
      <c r="Q56" s="28">
        <f t="shared" ref="Q56:Q58" si="45">+N56+O56+P56</f>
        <v>0</v>
      </c>
      <c r="R56" s="29"/>
      <c r="S56" s="27"/>
      <c r="T56" s="27"/>
      <c r="U56" s="28">
        <f t="shared" ref="U56:U58" si="46">+R56+S56+T56</f>
        <v>0</v>
      </c>
      <c r="V56" s="30">
        <v>38400000</v>
      </c>
      <c r="W56" s="27">
        <f t="shared" ref="W56:X58" si="47">SUM(K56-O56+S56)</f>
        <v>0</v>
      </c>
      <c r="X56" s="27">
        <f t="shared" si="47"/>
        <v>0</v>
      </c>
      <c r="Y56" s="56">
        <f t="shared" ref="Y56:Y58" si="48">V56+W56+X56</f>
        <v>38400000</v>
      </c>
    </row>
    <row r="57" spans="1:25" ht="68.25" customHeight="1">
      <c r="A57" s="248"/>
      <c r="B57" s="248"/>
      <c r="C57" s="74" t="s">
        <v>11</v>
      </c>
      <c r="D57" s="57" t="s">
        <v>10</v>
      </c>
      <c r="E57" s="40" t="s">
        <v>53</v>
      </c>
      <c r="F57" s="59" t="s">
        <v>62</v>
      </c>
      <c r="G57" s="42" t="s">
        <v>72</v>
      </c>
      <c r="H57" s="33" t="s">
        <v>73</v>
      </c>
      <c r="I57" s="68" t="s">
        <v>2</v>
      </c>
      <c r="J57" s="52"/>
      <c r="K57" s="27"/>
      <c r="L57" s="28"/>
      <c r="M57" s="28">
        <f t="shared" si="44"/>
        <v>0</v>
      </c>
      <c r="N57" s="31"/>
      <c r="O57" s="43"/>
      <c r="P57" s="43"/>
      <c r="Q57" s="44">
        <f t="shared" si="45"/>
        <v>0</v>
      </c>
      <c r="R57" s="29"/>
      <c r="S57" s="27"/>
      <c r="T57" s="27"/>
      <c r="U57" s="28">
        <f t="shared" si="46"/>
        <v>0</v>
      </c>
      <c r="V57" s="30">
        <v>250000000</v>
      </c>
      <c r="W57" s="27">
        <f t="shared" si="47"/>
        <v>0</v>
      </c>
      <c r="X57" s="27">
        <f t="shared" si="47"/>
        <v>0</v>
      </c>
      <c r="Y57" s="56">
        <f t="shared" si="48"/>
        <v>250000000</v>
      </c>
    </row>
    <row r="58" spans="1:25" ht="70.5" customHeight="1">
      <c r="A58" s="248"/>
      <c r="B58" s="248"/>
      <c r="C58" s="74" t="s">
        <v>11</v>
      </c>
      <c r="D58" s="57" t="s">
        <v>10</v>
      </c>
      <c r="E58" s="40" t="s">
        <v>53</v>
      </c>
      <c r="F58" s="59" t="s">
        <v>62</v>
      </c>
      <c r="G58" s="60" t="s">
        <v>74</v>
      </c>
      <c r="H58" s="33" t="s">
        <v>75</v>
      </c>
      <c r="I58" s="68" t="s">
        <v>2</v>
      </c>
      <c r="J58" s="52"/>
      <c r="K58" s="27"/>
      <c r="L58" s="28"/>
      <c r="M58" s="28">
        <f t="shared" si="44"/>
        <v>0</v>
      </c>
      <c r="N58" s="31"/>
      <c r="O58" s="43"/>
      <c r="P58" s="43"/>
      <c r="Q58" s="44">
        <f t="shared" si="45"/>
        <v>0</v>
      </c>
      <c r="R58" s="29"/>
      <c r="S58" s="27"/>
      <c r="T58" s="27"/>
      <c r="U58" s="28">
        <f t="shared" si="46"/>
        <v>0</v>
      </c>
      <c r="V58" s="30">
        <v>60000000</v>
      </c>
      <c r="W58" s="27">
        <f t="shared" si="47"/>
        <v>0</v>
      </c>
      <c r="X58" s="27">
        <v>277000</v>
      </c>
      <c r="Y58" s="56">
        <f t="shared" si="48"/>
        <v>60277000</v>
      </c>
    </row>
    <row r="59" spans="1:25" s="21" customFormat="1" ht="12" customHeight="1">
      <c r="A59" s="248"/>
      <c r="B59" s="248"/>
      <c r="C59" s="242" t="s">
        <v>63</v>
      </c>
      <c r="D59" s="242"/>
      <c r="E59" s="242"/>
      <c r="F59" s="242"/>
      <c r="G59" s="242"/>
      <c r="H59" s="242"/>
      <c r="I59" s="242"/>
      <c r="J59" s="61">
        <f t="shared" ref="J59:Y59" si="49">SUM(J55:J58)</f>
        <v>0</v>
      </c>
      <c r="K59" s="61">
        <f t="shared" si="49"/>
        <v>0</v>
      </c>
      <c r="L59" s="61">
        <f t="shared" si="49"/>
        <v>0</v>
      </c>
      <c r="M59" s="61">
        <f t="shared" si="49"/>
        <v>0</v>
      </c>
      <c r="N59" s="61">
        <f t="shared" si="49"/>
        <v>0</v>
      </c>
      <c r="O59" s="61">
        <f t="shared" si="49"/>
        <v>0</v>
      </c>
      <c r="P59" s="61">
        <f t="shared" si="49"/>
        <v>0</v>
      </c>
      <c r="Q59" s="61">
        <f t="shared" si="49"/>
        <v>0</v>
      </c>
      <c r="R59" s="61">
        <f t="shared" si="49"/>
        <v>0</v>
      </c>
      <c r="S59" s="61">
        <f t="shared" si="49"/>
        <v>0</v>
      </c>
      <c r="T59" s="61">
        <f t="shared" si="49"/>
        <v>0</v>
      </c>
      <c r="U59" s="61">
        <f t="shared" si="49"/>
        <v>0</v>
      </c>
      <c r="V59" s="61">
        <f>SUM(V55:V58)</f>
        <v>1020000000</v>
      </c>
      <c r="W59" s="61">
        <f t="shared" si="49"/>
        <v>0</v>
      </c>
      <c r="X59" s="61">
        <f t="shared" si="49"/>
        <v>277000</v>
      </c>
      <c r="Y59" s="61">
        <f t="shared" si="49"/>
        <v>1020277000</v>
      </c>
    </row>
    <row r="60" spans="1:25" s="22" customFormat="1" ht="24.95" customHeight="1">
      <c r="A60" s="248"/>
      <c r="B60" s="248"/>
      <c r="C60" s="241" t="s">
        <v>33</v>
      </c>
      <c r="D60" s="241"/>
      <c r="E60" s="241"/>
      <c r="F60" s="241"/>
      <c r="G60" s="241"/>
      <c r="H60" s="241"/>
      <c r="I60" s="241"/>
      <c r="J60" s="62">
        <f>SUM(J59)</f>
        <v>0</v>
      </c>
      <c r="K60" s="62">
        <f t="shared" ref="K60:Y60" si="50">SUM(K59)</f>
        <v>0</v>
      </c>
      <c r="L60" s="62">
        <f t="shared" si="50"/>
        <v>0</v>
      </c>
      <c r="M60" s="62">
        <f t="shared" si="50"/>
        <v>0</v>
      </c>
      <c r="N60" s="62">
        <f t="shared" si="50"/>
        <v>0</v>
      </c>
      <c r="O60" s="62">
        <f t="shared" si="50"/>
        <v>0</v>
      </c>
      <c r="P60" s="62">
        <f t="shared" si="50"/>
        <v>0</v>
      </c>
      <c r="Q60" s="62">
        <f t="shared" si="50"/>
        <v>0</v>
      </c>
      <c r="R60" s="62">
        <f t="shared" si="50"/>
        <v>0</v>
      </c>
      <c r="S60" s="62">
        <f t="shared" si="50"/>
        <v>0</v>
      </c>
      <c r="T60" s="62">
        <f t="shared" si="50"/>
        <v>0</v>
      </c>
      <c r="U60" s="62">
        <f t="shared" si="50"/>
        <v>0</v>
      </c>
      <c r="V60" s="62">
        <f t="shared" si="50"/>
        <v>1020000000</v>
      </c>
      <c r="W60" s="62">
        <f t="shared" si="50"/>
        <v>0</v>
      </c>
      <c r="X60" s="62">
        <f t="shared" si="50"/>
        <v>277000</v>
      </c>
      <c r="Y60" s="62">
        <f t="shared" si="50"/>
        <v>1020277000</v>
      </c>
    </row>
    <row r="61" spans="1:25" ht="47.25" customHeight="1">
      <c r="A61" s="248"/>
      <c r="B61" s="249" t="s">
        <v>13</v>
      </c>
      <c r="C61" s="249"/>
      <c r="D61" s="249"/>
      <c r="E61" s="249"/>
      <c r="F61" s="249"/>
      <c r="G61" s="249"/>
      <c r="H61" s="249"/>
      <c r="I61" s="249"/>
      <c r="J61" s="63">
        <f t="shared" ref="J61:Y61" si="51">J46+J50+J54+J60</f>
        <v>0</v>
      </c>
      <c r="K61" s="63">
        <f t="shared" si="51"/>
        <v>0</v>
      </c>
      <c r="L61" s="63">
        <f t="shared" si="51"/>
        <v>0</v>
      </c>
      <c r="M61" s="63">
        <f t="shared" si="51"/>
        <v>0</v>
      </c>
      <c r="N61" s="63">
        <f t="shared" si="51"/>
        <v>0</v>
      </c>
      <c r="O61" s="63">
        <f t="shared" si="51"/>
        <v>0</v>
      </c>
      <c r="P61" s="63">
        <f t="shared" si="51"/>
        <v>0</v>
      </c>
      <c r="Q61" s="63">
        <f t="shared" si="51"/>
        <v>0</v>
      </c>
      <c r="R61" s="63">
        <f t="shared" si="51"/>
        <v>0</v>
      </c>
      <c r="S61" s="63">
        <f t="shared" si="51"/>
        <v>0</v>
      </c>
      <c r="T61" s="63">
        <f t="shared" si="51"/>
        <v>0</v>
      </c>
      <c r="U61" s="63">
        <f t="shared" si="51"/>
        <v>0</v>
      </c>
      <c r="V61" s="63">
        <f t="shared" si="51"/>
        <v>2532345000</v>
      </c>
      <c r="W61" s="63">
        <f t="shared" si="51"/>
        <v>1000000000</v>
      </c>
      <c r="X61" s="63">
        <f t="shared" si="51"/>
        <v>277000</v>
      </c>
      <c r="Y61" s="63">
        <f t="shared" si="51"/>
        <v>3532622000</v>
      </c>
    </row>
    <row r="62" spans="1:25" ht="20.100000000000001" customHeight="1">
      <c r="A62" s="250" t="s">
        <v>34</v>
      </c>
      <c r="B62" s="250"/>
      <c r="C62" s="250"/>
      <c r="D62" s="250"/>
      <c r="E62" s="250"/>
      <c r="F62" s="250"/>
      <c r="G62" s="250"/>
      <c r="H62" s="250"/>
      <c r="I62" s="250"/>
      <c r="J62" s="64" t="e">
        <f t="shared" ref="J62:Y62" si="52">J40+J61</f>
        <v>#REF!</v>
      </c>
      <c r="K62" s="64" t="e">
        <f t="shared" si="52"/>
        <v>#REF!</v>
      </c>
      <c r="L62" s="64" t="e">
        <f t="shared" si="52"/>
        <v>#REF!</v>
      </c>
      <c r="M62" s="64" t="e">
        <f t="shared" si="52"/>
        <v>#REF!</v>
      </c>
      <c r="N62" s="64" t="e">
        <f t="shared" si="52"/>
        <v>#REF!</v>
      </c>
      <c r="O62" s="64" t="e">
        <f t="shared" si="52"/>
        <v>#REF!</v>
      </c>
      <c r="P62" s="64" t="e">
        <f t="shared" si="52"/>
        <v>#REF!</v>
      </c>
      <c r="Q62" s="64" t="e">
        <f t="shared" si="52"/>
        <v>#REF!</v>
      </c>
      <c r="R62" s="64" t="e">
        <f t="shared" si="52"/>
        <v>#REF!</v>
      </c>
      <c r="S62" s="64" t="e">
        <f t="shared" si="52"/>
        <v>#REF!</v>
      </c>
      <c r="T62" s="64" t="e">
        <f t="shared" si="52"/>
        <v>#REF!</v>
      </c>
      <c r="U62" s="64" t="e">
        <f t="shared" si="52"/>
        <v>#REF!</v>
      </c>
      <c r="V62" s="64">
        <f t="shared" si="52"/>
        <v>3334345000</v>
      </c>
      <c r="W62" s="64">
        <f t="shared" si="52"/>
        <v>1300000000</v>
      </c>
      <c r="X62" s="64">
        <f t="shared" si="52"/>
        <v>277000</v>
      </c>
      <c r="Y62" s="64">
        <f t="shared" si="52"/>
        <v>4634622000</v>
      </c>
    </row>
    <row r="63" spans="1:25" ht="19.5" customHeight="1">
      <c r="A63" s="253" t="s">
        <v>97</v>
      </c>
      <c r="B63" s="253"/>
      <c r="C63" s="253"/>
      <c r="D63" s="253"/>
      <c r="E63" s="252" t="s">
        <v>81</v>
      </c>
      <c r="F63" s="252"/>
      <c r="G63" s="252"/>
      <c r="H63" s="252"/>
      <c r="I63" s="252"/>
      <c r="J63" s="9"/>
      <c r="K63" s="9"/>
      <c r="L63" s="9"/>
      <c r="M63" s="9"/>
      <c r="U63" s="10"/>
      <c r="V63" s="76">
        <v>3334345000</v>
      </c>
      <c r="W63" s="76">
        <v>1300000000</v>
      </c>
      <c r="X63" s="76">
        <v>277000</v>
      </c>
      <c r="Y63" s="76">
        <f>SUM(V63:X63)</f>
        <v>4634622000</v>
      </c>
    </row>
    <row r="64" spans="1:25" ht="39.950000000000003" customHeight="1">
      <c r="A64" s="253"/>
      <c r="B64" s="253"/>
      <c r="C64" s="253"/>
      <c r="D64" s="253"/>
      <c r="E64" s="13"/>
      <c r="F64" s="13"/>
      <c r="G64" s="13"/>
      <c r="H64" s="25"/>
      <c r="I64" s="25"/>
      <c r="J64" s="73"/>
      <c r="K64" s="16"/>
      <c r="L64" s="75" t="s">
        <v>96</v>
      </c>
      <c r="M64" s="1"/>
      <c r="V64" s="77">
        <f>SUM(V63-V62)</f>
        <v>0</v>
      </c>
      <c r="W64" s="16"/>
      <c r="X64" s="16"/>
      <c r="Y64" s="65" t="str">
        <f>L64</f>
        <v>Versión: 01
FECHA:10/01/2023</v>
      </c>
    </row>
    <row r="65" spans="1:25" ht="15" customHeight="1">
      <c r="A65" s="255" t="s">
        <v>77</v>
      </c>
      <c r="B65" s="255"/>
      <c r="C65" s="255"/>
      <c r="D65" s="12"/>
      <c r="E65" s="251" t="s">
        <v>82</v>
      </c>
      <c r="F65" s="251"/>
      <c r="G65" s="251"/>
      <c r="H65" s="23"/>
      <c r="I65" s="23"/>
      <c r="J65" s="256" t="s">
        <v>12</v>
      </c>
      <c r="K65" s="256"/>
      <c r="L65" s="14"/>
      <c r="M65" s="14"/>
      <c r="W65" s="251" t="str">
        <f>J65</f>
        <v>ADRIANA VILLAMIZAR NAVARRO</v>
      </c>
      <c r="X65" s="251"/>
      <c r="Y65" s="251"/>
    </row>
    <row r="66" spans="1:25" s="8" customFormat="1" ht="15" customHeight="1">
      <c r="A66" s="257" t="s">
        <v>78</v>
      </c>
      <c r="B66" s="257"/>
      <c r="C66" s="257"/>
      <c r="E66" s="254" t="s">
        <v>83</v>
      </c>
      <c r="F66" s="254"/>
      <c r="G66" s="254"/>
      <c r="H66" s="24"/>
      <c r="I66" s="24"/>
      <c r="J66" s="258" t="s">
        <v>1</v>
      </c>
      <c r="K66" s="258"/>
      <c r="L66" s="15"/>
      <c r="M66" s="15"/>
      <c r="W66" s="254" t="str">
        <f>J66</f>
        <v xml:space="preserve">Jefe Oficina Asesora de Planeación </v>
      </c>
      <c r="X66" s="254"/>
      <c r="Y66" s="254"/>
    </row>
    <row r="67" spans="1:25">
      <c r="L67" s="11"/>
      <c r="M67" s="11"/>
    </row>
    <row r="68" spans="1:25" ht="52.5" customHeight="1">
      <c r="L68" s="11"/>
      <c r="M68" s="11"/>
    </row>
    <row r="69" spans="1:25" ht="20.25" customHeight="1">
      <c r="L69" s="11"/>
      <c r="M69" s="11"/>
    </row>
    <row r="70" spans="1:25" ht="27" customHeight="1">
      <c r="L70" s="11"/>
      <c r="M70" s="11"/>
    </row>
    <row r="71" spans="1:25">
      <c r="L71" s="11"/>
      <c r="M71" s="11"/>
    </row>
    <row r="72" spans="1:25">
      <c r="L72" s="11"/>
      <c r="M72" s="11"/>
    </row>
    <row r="73" spans="1:25">
      <c r="L73" s="11"/>
      <c r="M73" s="11"/>
    </row>
    <row r="74" spans="1:25">
      <c r="L74" s="11"/>
      <c r="M74" s="11"/>
    </row>
    <row r="75" spans="1:25">
      <c r="L75" s="11"/>
      <c r="M75" s="11"/>
    </row>
    <row r="76" spans="1:25">
      <c r="L76" s="11"/>
      <c r="M76" s="11"/>
    </row>
    <row r="77" spans="1:25">
      <c r="L77" s="11"/>
      <c r="M77" s="11"/>
    </row>
    <row r="78" spans="1:25">
      <c r="L78" s="11"/>
      <c r="M78" s="11"/>
    </row>
  </sheetData>
  <mergeCells count="70">
    <mergeCell ref="W66:Y66"/>
    <mergeCell ref="A65:C65"/>
    <mergeCell ref="E65:G65"/>
    <mergeCell ref="J65:K65"/>
    <mergeCell ref="A66:C66"/>
    <mergeCell ref="E66:G66"/>
    <mergeCell ref="J66:K66"/>
    <mergeCell ref="C59:I59"/>
    <mergeCell ref="C60:I60"/>
    <mergeCell ref="B61:I61"/>
    <mergeCell ref="A62:I62"/>
    <mergeCell ref="W65:Y65"/>
    <mergeCell ref="E63:I63"/>
    <mergeCell ref="A63:D63"/>
    <mergeCell ref="A64:D64"/>
    <mergeCell ref="C38:I38"/>
    <mergeCell ref="C39:I39"/>
    <mergeCell ref="B40:I40"/>
    <mergeCell ref="A41:A61"/>
    <mergeCell ref="B41:B60"/>
    <mergeCell ref="C45:I45"/>
    <mergeCell ref="C46:I46"/>
    <mergeCell ref="C49:I49"/>
    <mergeCell ref="C50:I50"/>
    <mergeCell ref="C53:I53"/>
    <mergeCell ref="A13:A40"/>
    <mergeCell ref="B13:B39"/>
    <mergeCell ref="C15:I15"/>
    <mergeCell ref="C18:I18"/>
    <mergeCell ref="C21:I21"/>
    <mergeCell ref="C54:I54"/>
    <mergeCell ref="M11:M12"/>
    <mergeCell ref="Q11:Q12"/>
    <mergeCell ref="C11:C12"/>
    <mergeCell ref="D11:D12"/>
    <mergeCell ref="C24:I24"/>
    <mergeCell ref="N11:P11"/>
    <mergeCell ref="C35:I35"/>
    <mergeCell ref="C27:I27"/>
    <mergeCell ref="C28:I28"/>
    <mergeCell ref="C31:I31"/>
    <mergeCell ref="C34:I34"/>
    <mergeCell ref="A8:B8"/>
    <mergeCell ref="C8:Y8"/>
    <mergeCell ref="A9:B9"/>
    <mergeCell ref="C9:Y9"/>
    <mergeCell ref="A11:A12"/>
    <mergeCell ref="B11:B12"/>
    <mergeCell ref="E11:E12"/>
    <mergeCell ref="F11:F12"/>
    <mergeCell ref="G11:G12"/>
    <mergeCell ref="R11:T11"/>
    <mergeCell ref="U11:U12"/>
    <mergeCell ref="V11:X11"/>
    <mergeCell ref="Y11:Y12"/>
    <mergeCell ref="H11:H12"/>
    <mergeCell ref="I11:I12"/>
    <mergeCell ref="J11:L11"/>
    <mergeCell ref="A1:C4"/>
    <mergeCell ref="D1:W4"/>
    <mergeCell ref="A6:B6"/>
    <mergeCell ref="C6:Y6"/>
    <mergeCell ref="A7:B7"/>
    <mergeCell ref="C7:Y7"/>
    <mergeCell ref="A5:B5"/>
    <mergeCell ref="C5:Y5"/>
    <mergeCell ref="X1:Y1"/>
    <mergeCell ref="X2:Y2"/>
    <mergeCell ref="X3:Y3"/>
    <mergeCell ref="X4:Y4"/>
  </mergeCells>
  <pageMargins left="0.70866141732283472" right="0.31496062992125984" top="0.55118110236220474" bottom="0.55118110236220474" header="0.31496062992125984" footer="0.31496062992125984"/>
  <pageSetup paperSize="41" scale="47" orientation="landscape" r:id="rId1"/>
  <rowBreaks count="2" manualBreakCount="2">
    <brk id="28" max="24" man="1"/>
    <brk id="40" max="16383" man="1"/>
  </rowBreaks>
  <ignoredErrors>
    <ignoredError sqref="V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59"/>
  <sheetViews>
    <sheetView view="pageBreakPreview" topLeftCell="A37" zoomScale="80" zoomScaleNormal="89" zoomScaleSheetLayoutView="80" workbookViewId="0">
      <selection activeCell="H45" sqref="H45"/>
    </sheetView>
  </sheetViews>
  <sheetFormatPr baseColWidth="10" defaultColWidth="11.42578125" defaultRowHeight="12.75"/>
  <cols>
    <col min="1" max="1" width="8" style="3" customWidth="1"/>
    <col min="2" max="2" width="10.85546875" style="3" customWidth="1"/>
    <col min="3" max="3" width="31.7109375" style="3" customWidth="1"/>
    <col min="4" max="5" width="27" style="3" customWidth="1"/>
    <col min="6" max="9" width="20.42578125" style="3" customWidth="1"/>
    <col min="10" max="10" width="20.5703125" style="3" customWidth="1"/>
    <col min="11" max="11" width="21.85546875" style="116" customWidth="1"/>
    <col min="12" max="12" width="17.42578125" style="116" customWidth="1"/>
    <col min="13" max="13" width="14.42578125" style="116" customWidth="1"/>
    <col min="14" max="14" width="20.5703125" style="116" customWidth="1"/>
    <col min="15" max="15" width="15.85546875" style="3" customWidth="1"/>
    <col min="16" max="16" width="16.5703125" style="3" customWidth="1"/>
    <col min="17" max="17" width="10.7109375" style="3" customWidth="1"/>
    <col min="18" max="18" width="16" style="3" customWidth="1"/>
    <col min="19" max="19" width="17.7109375" style="3" customWidth="1"/>
    <col min="20" max="20" width="18.140625" style="3" customWidth="1"/>
    <col min="21" max="21" width="10.28515625" style="3" customWidth="1"/>
    <col min="22" max="22" width="17.28515625" style="3" customWidth="1"/>
    <col min="23" max="23" width="20" style="3" customWidth="1"/>
    <col min="24" max="24" width="19.28515625" style="3" customWidth="1"/>
    <col min="25" max="25" width="14.42578125" style="3" customWidth="1"/>
    <col min="26" max="26" width="18.7109375" style="3" customWidth="1"/>
    <col min="27" max="27" width="11.42578125" style="3"/>
    <col min="28" max="28" width="14.140625" style="3" bestFit="1" customWidth="1"/>
    <col min="29" max="16384" width="11.42578125" style="3"/>
  </cols>
  <sheetData>
    <row r="1" spans="1:26" s="2" customFormat="1" ht="12.75" customHeight="1">
      <c r="A1" s="207"/>
      <c r="B1" s="208"/>
      <c r="C1" s="209"/>
      <c r="D1" s="216" t="s">
        <v>120</v>
      </c>
      <c r="E1" s="260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8"/>
      <c r="Y1" s="224" t="s">
        <v>16</v>
      </c>
      <c r="Z1" s="225"/>
    </row>
    <row r="2" spans="1:26" s="2" customFormat="1" ht="12.75" customHeight="1">
      <c r="A2" s="210"/>
      <c r="B2" s="211"/>
      <c r="C2" s="212"/>
      <c r="D2" s="216"/>
      <c r="E2" s="260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8"/>
      <c r="Y2" s="224" t="s">
        <v>159</v>
      </c>
      <c r="Z2" s="225"/>
    </row>
    <row r="3" spans="1:26" s="2" customFormat="1" ht="12" customHeight="1">
      <c r="A3" s="210"/>
      <c r="B3" s="211"/>
      <c r="C3" s="212"/>
      <c r="D3" s="216"/>
      <c r="E3" s="260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8"/>
      <c r="Y3" s="224" t="s">
        <v>167</v>
      </c>
      <c r="Z3" s="225"/>
    </row>
    <row r="4" spans="1:26" s="2" customFormat="1" ht="14.25" customHeight="1">
      <c r="A4" s="213"/>
      <c r="B4" s="214"/>
      <c r="C4" s="215"/>
      <c r="D4" s="216"/>
      <c r="E4" s="260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8"/>
      <c r="Y4" s="226" t="s">
        <v>17</v>
      </c>
      <c r="Z4" s="226"/>
    </row>
    <row r="5" spans="1:26" ht="12.75" customHeight="1">
      <c r="A5" s="219" t="s">
        <v>18</v>
      </c>
      <c r="B5" s="219"/>
      <c r="C5" s="220" t="s">
        <v>113</v>
      </c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2"/>
    </row>
    <row r="6" spans="1:26" ht="11.25" customHeight="1">
      <c r="A6" s="219" t="s">
        <v>115</v>
      </c>
      <c r="B6" s="219"/>
      <c r="C6" s="220" t="s">
        <v>114</v>
      </c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2"/>
    </row>
    <row r="7" spans="1:26" ht="12.75" customHeight="1">
      <c r="A7" s="259" t="s">
        <v>116</v>
      </c>
      <c r="B7" s="259"/>
      <c r="C7" s="220" t="s">
        <v>118</v>
      </c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2"/>
    </row>
    <row r="8" spans="1:26" ht="20.45" customHeight="1">
      <c r="A8" s="259" t="s">
        <v>117</v>
      </c>
      <c r="B8" s="259"/>
      <c r="C8" s="220" t="s">
        <v>156</v>
      </c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2"/>
    </row>
    <row r="9" spans="1:26">
      <c r="A9" s="4"/>
      <c r="B9" s="5"/>
      <c r="C9" s="6"/>
      <c r="D9" s="6"/>
      <c r="E9" s="6"/>
      <c r="F9" s="19"/>
      <c r="G9" s="7"/>
      <c r="H9" s="7"/>
      <c r="I9" s="7"/>
      <c r="J9" s="7"/>
      <c r="L9" s="116">
        <v>0</v>
      </c>
    </row>
    <row r="10" spans="1:26" ht="23.25" customHeight="1">
      <c r="A10" s="229" t="s">
        <v>23</v>
      </c>
      <c r="B10" s="229" t="s">
        <v>24</v>
      </c>
      <c r="C10" s="229" t="s">
        <v>25</v>
      </c>
      <c r="D10" s="229" t="s">
        <v>109</v>
      </c>
      <c r="E10" s="229" t="s">
        <v>160</v>
      </c>
      <c r="F10" s="229" t="s">
        <v>42</v>
      </c>
      <c r="G10" s="229" t="s">
        <v>110</v>
      </c>
      <c r="H10" s="229" t="s">
        <v>43</v>
      </c>
      <c r="I10" s="229" t="s">
        <v>45</v>
      </c>
      <c r="J10" s="229" t="s">
        <v>26</v>
      </c>
      <c r="K10" s="261" t="s">
        <v>27</v>
      </c>
      <c r="L10" s="262"/>
      <c r="M10" s="263"/>
      <c r="N10" s="264" t="s">
        <v>28</v>
      </c>
      <c r="O10" s="245" t="s">
        <v>39</v>
      </c>
      <c r="P10" s="245"/>
      <c r="Q10" s="245"/>
      <c r="R10" s="245" t="s">
        <v>28</v>
      </c>
      <c r="S10" s="231" t="s">
        <v>40</v>
      </c>
      <c r="T10" s="231"/>
      <c r="U10" s="231"/>
      <c r="V10" s="231" t="s">
        <v>28</v>
      </c>
      <c r="W10" s="233" t="s">
        <v>27</v>
      </c>
      <c r="X10" s="234"/>
      <c r="Y10" s="235"/>
      <c r="Z10" s="236" t="s">
        <v>28</v>
      </c>
    </row>
    <row r="11" spans="1:26" ht="33" customHeight="1">
      <c r="A11" s="230"/>
      <c r="B11" s="230"/>
      <c r="C11" s="230"/>
      <c r="D11" s="230"/>
      <c r="E11" s="230"/>
      <c r="F11" s="230"/>
      <c r="G11" s="230"/>
      <c r="H11" s="230"/>
      <c r="I11" s="230"/>
      <c r="J11" s="230"/>
      <c r="K11" s="117" t="s">
        <v>0</v>
      </c>
      <c r="L11" s="117" t="s">
        <v>29</v>
      </c>
      <c r="M11" s="118" t="s">
        <v>30</v>
      </c>
      <c r="N11" s="265"/>
      <c r="O11" s="34" t="s">
        <v>0</v>
      </c>
      <c r="P11" s="34" t="s">
        <v>29</v>
      </c>
      <c r="Q11" s="34" t="s">
        <v>30</v>
      </c>
      <c r="R11" s="246"/>
      <c r="S11" s="35" t="s">
        <v>0</v>
      </c>
      <c r="T11" s="35" t="s">
        <v>29</v>
      </c>
      <c r="U11" s="35" t="s">
        <v>30</v>
      </c>
      <c r="V11" s="232"/>
      <c r="W11" s="36" t="s">
        <v>0</v>
      </c>
      <c r="X11" s="36" t="s">
        <v>29</v>
      </c>
      <c r="Y11" s="37" t="s">
        <v>30</v>
      </c>
      <c r="Z11" s="237"/>
    </row>
    <row r="12" spans="1:26" ht="56.25" customHeight="1">
      <c r="A12" s="248" t="s">
        <v>119</v>
      </c>
      <c r="B12" s="269" t="s">
        <v>168</v>
      </c>
      <c r="C12" s="32" t="s">
        <v>121</v>
      </c>
      <c r="D12" s="32" t="s">
        <v>123</v>
      </c>
      <c r="E12" s="137" t="s">
        <v>161</v>
      </c>
      <c r="F12" s="40" t="s">
        <v>122</v>
      </c>
      <c r="G12" s="38" t="s">
        <v>153</v>
      </c>
      <c r="H12" s="66" t="s">
        <v>64</v>
      </c>
      <c r="I12" s="67" t="s">
        <v>65</v>
      </c>
      <c r="J12" s="115"/>
      <c r="K12" s="134">
        <v>112000000</v>
      </c>
      <c r="L12" s="82"/>
      <c r="M12" s="82"/>
      <c r="N12" s="83">
        <f>SUM(K12:M12)</f>
        <v>112000000</v>
      </c>
      <c r="O12" s="143">
        <v>7000000</v>
      </c>
      <c r="P12" s="27">
        <v>0</v>
      </c>
      <c r="Q12" s="27">
        <v>0</v>
      </c>
      <c r="R12" s="28">
        <f>+O12+P12+Q12</f>
        <v>7000000</v>
      </c>
      <c r="S12" s="29">
        <v>0</v>
      </c>
      <c r="T12" s="27">
        <v>0</v>
      </c>
      <c r="U12" s="27">
        <v>0</v>
      </c>
      <c r="V12" s="28">
        <f>+S12+T12+U12</f>
        <v>0</v>
      </c>
      <c r="W12" s="81">
        <f>SUM(K12-O12+S12)</f>
        <v>105000000</v>
      </c>
      <c r="X12" s="81">
        <f t="shared" ref="X12:X13" si="0">SUM(L12-P12+T12)</f>
        <v>0</v>
      </c>
      <c r="Y12" s="81">
        <f t="shared" ref="Y12:Y13" si="1">SUM(M12-Q12+U12)</f>
        <v>0</v>
      </c>
      <c r="Z12" s="83">
        <f>SUM(W12:Y12)</f>
        <v>105000000</v>
      </c>
    </row>
    <row r="13" spans="1:26" ht="56.25" customHeight="1">
      <c r="A13" s="248"/>
      <c r="B13" s="270"/>
      <c r="C13" s="32" t="s">
        <v>121</v>
      </c>
      <c r="D13" s="32" t="s">
        <v>123</v>
      </c>
      <c r="E13" s="137" t="s">
        <v>161</v>
      </c>
      <c r="F13" s="40" t="s">
        <v>122</v>
      </c>
      <c r="G13" s="38" t="s">
        <v>153</v>
      </c>
      <c r="H13" s="42" t="s">
        <v>69</v>
      </c>
      <c r="I13" s="33" t="s">
        <v>66</v>
      </c>
      <c r="J13" s="115"/>
      <c r="K13" s="134">
        <v>48000000</v>
      </c>
      <c r="L13" s="119"/>
      <c r="M13" s="119"/>
      <c r="N13" s="83">
        <f>SUM(K13:M13)</f>
        <v>48000000</v>
      </c>
      <c r="O13" s="29">
        <v>0</v>
      </c>
      <c r="P13" s="43">
        <v>0</v>
      </c>
      <c r="Q13" s="43">
        <v>0</v>
      </c>
      <c r="R13" s="44">
        <f t="shared" ref="R13" si="2">+O13+P13+Q13</f>
        <v>0</v>
      </c>
      <c r="S13" s="29">
        <v>0</v>
      </c>
      <c r="T13" s="43">
        <v>0</v>
      </c>
      <c r="U13" s="43">
        <v>0</v>
      </c>
      <c r="V13" s="44">
        <f t="shared" ref="V13" si="3">+S13+T13+U13</f>
        <v>0</v>
      </c>
      <c r="W13" s="81">
        <f>SUM(K13-O13+S13)</f>
        <v>48000000</v>
      </c>
      <c r="X13" s="81">
        <f t="shared" si="0"/>
        <v>0</v>
      </c>
      <c r="Y13" s="81">
        <f t="shared" si="1"/>
        <v>0</v>
      </c>
      <c r="Z13" s="83">
        <f>SUM(W13:Y13)</f>
        <v>48000000</v>
      </c>
    </row>
    <row r="14" spans="1:26" s="20" customFormat="1" ht="12" customHeight="1">
      <c r="A14" s="248"/>
      <c r="B14" s="270"/>
      <c r="C14" s="266" t="s">
        <v>154</v>
      </c>
      <c r="D14" s="266"/>
      <c r="E14" s="266"/>
      <c r="F14" s="266"/>
      <c r="G14" s="266"/>
      <c r="H14" s="266"/>
      <c r="I14" s="266"/>
      <c r="J14" s="266"/>
      <c r="K14" s="102">
        <f>SUM(K12:K13)</f>
        <v>160000000</v>
      </c>
      <c r="L14" s="102">
        <f t="shared" ref="L14:N14" si="4">SUM(L12:L13)</f>
        <v>0</v>
      </c>
      <c r="M14" s="102">
        <f t="shared" si="4"/>
        <v>0</v>
      </c>
      <c r="N14" s="102">
        <f t="shared" si="4"/>
        <v>160000000</v>
      </c>
      <c r="O14" s="101">
        <f>SUM(O12:O13)</f>
        <v>7000000</v>
      </c>
      <c r="P14" s="101">
        <f>SUM(P12:P13)</f>
        <v>0</v>
      </c>
      <c r="Q14" s="101">
        <f t="shared" ref="Q14:Z14" si="5">SUM(Q12:Q13)</f>
        <v>0</v>
      </c>
      <c r="R14" s="101">
        <f>SUM(R12:R13)</f>
        <v>7000000</v>
      </c>
      <c r="S14" s="101">
        <f>SUM(S12:S13)</f>
        <v>0</v>
      </c>
      <c r="T14" s="101">
        <f>SUM(T12:T13)</f>
        <v>0</v>
      </c>
      <c r="U14" s="101">
        <f t="shared" si="5"/>
        <v>0</v>
      </c>
      <c r="V14" s="101">
        <f>SUM(V12:V13)</f>
        <v>0</v>
      </c>
      <c r="W14" s="89">
        <f>SUM(W12:W13)</f>
        <v>153000000</v>
      </c>
      <c r="X14" s="102">
        <f t="shared" si="5"/>
        <v>0</v>
      </c>
      <c r="Y14" s="102">
        <f t="shared" si="5"/>
        <v>0</v>
      </c>
      <c r="Z14" s="102">
        <f t="shared" si="5"/>
        <v>153000000</v>
      </c>
    </row>
    <row r="15" spans="1:26" s="22" customFormat="1" ht="24.95" customHeight="1">
      <c r="A15" s="248"/>
      <c r="B15" s="270"/>
      <c r="C15" s="267" t="s">
        <v>124</v>
      </c>
      <c r="D15" s="267"/>
      <c r="E15" s="267"/>
      <c r="F15" s="267"/>
      <c r="G15" s="267"/>
      <c r="H15" s="267"/>
      <c r="I15" s="267"/>
      <c r="J15" s="267"/>
      <c r="K15" s="105">
        <f>K14</f>
        <v>160000000</v>
      </c>
      <c r="L15" s="105">
        <f t="shared" ref="L15:V15" si="6">L14</f>
        <v>0</v>
      </c>
      <c r="M15" s="105">
        <f t="shared" si="6"/>
        <v>0</v>
      </c>
      <c r="N15" s="105">
        <f t="shared" si="6"/>
        <v>160000000</v>
      </c>
      <c r="O15" s="103">
        <f t="shared" si="6"/>
        <v>7000000</v>
      </c>
      <c r="P15" s="103">
        <f t="shared" si="6"/>
        <v>0</v>
      </c>
      <c r="Q15" s="103">
        <f t="shared" si="6"/>
        <v>0</v>
      </c>
      <c r="R15" s="103">
        <f t="shared" si="6"/>
        <v>7000000</v>
      </c>
      <c r="S15" s="103">
        <f t="shared" si="6"/>
        <v>0</v>
      </c>
      <c r="T15" s="103">
        <f t="shared" si="6"/>
        <v>0</v>
      </c>
      <c r="U15" s="103">
        <f t="shared" si="6"/>
        <v>0</v>
      </c>
      <c r="V15" s="103">
        <f t="shared" si="6"/>
        <v>0</v>
      </c>
      <c r="W15" s="104">
        <f>W14</f>
        <v>153000000</v>
      </c>
      <c r="X15" s="104">
        <f t="shared" ref="X15:Z15" si="7">X14</f>
        <v>0</v>
      </c>
      <c r="Y15" s="104">
        <f t="shared" si="7"/>
        <v>0</v>
      </c>
      <c r="Z15" s="104">
        <f t="shared" si="7"/>
        <v>153000000</v>
      </c>
    </row>
    <row r="16" spans="1:26" ht="56.25" customHeight="1">
      <c r="A16" s="248"/>
      <c r="B16" s="270"/>
      <c r="C16" s="32" t="s">
        <v>125</v>
      </c>
      <c r="D16" s="32" t="s">
        <v>125</v>
      </c>
      <c r="E16" s="137" t="s">
        <v>162</v>
      </c>
      <c r="F16" s="40" t="s">
        <v>126</v>
      </c>
      <c r="G16" s="38" t="s">
        <v>127</v>
      </c>
      <c r="H16" s="66" t="s">
        <v>64</v>
      </c>
      <c r="I16" s="67" t="s">
        <v>65</v>
      </c>
      <c r="J16" s="78"/>
      <c r="K16" s="120">
        <v>0</v>
      </c>
      <c r="L16" s="82"/>
      <c r="M16" s="82"/>
      <c r="N16" s="83">
        <f>SUM(K16:M16)</f>
        <v>0</v>
      </c>
      <c r="O16" s="29">
        <v>0</v>
      </c>
      <c r="P16" s="27"/>
      <c r="Q16" s="27"/>
      <c r="R16" s="28">
        <f>+O16+P16+Q16</f>
        <v>0</v>
      </c>
      <c r="S16" s="29"/>
      <c r="T16" s="27">
        <v>0</v>
      </c>
      <c r="U16" s="27"/>
      <c r="V16" s="28">
        <f t="shared" ref="V16:V17" si="8">+S16+T16+U16</f>
        <v>0</v>
      </c>
      <c r="W16" s="82">
        <f t="shared" ref="W16:Y18" si="9">SUM(K16-O16+S16)</f>
        <v>0</v>
      </c>
      <c r="X16" s="82">
        <f t="shared" si="9"/>
        <v>0</v>
      </c>
      <c r="Y16" s="82">
        <f t="shared" si="9"/>
        <v>0</v>
      </c>
      <c r="Z16" s="84">
        <f>W16+X16+Y16</f>
        <v>0</v>
      </c>
    </row>
    <row r="17" spans="1:26" ht="56.25" customHeight="1">
      <c r="A17" s="248"/>
      <c r="B17" s="270"/>
      <c r="C17" s="32" t="s">
        <v>125</v>
      </c>
      <c r="D17" s="32" t="s">
        <v>125</v>
      </c>
      <c r="E17" s="137" t="s">
        <v>162</v>
      </c>
      <c r="F17" s="40" t="s">
        <v>126</v>
      </c>
      <c r="G17" s="38" t="s">
        <v>127</v>
      </c>
      <c r="H17" s="42" t="s">
        <v>69</v>
      </c>
      <c r="I17" s="33" t="s">
        <v>66</v>
      </c>
      <c r="J17" s="78"/>
      <c r="K17" s="135">
        <f>+'[2]PAA INVERSIÓN 2024'!$AB$18+'[2]PAA INVERSIÓN 2024'!$AB$19</f>
        <v>70000000</v>
      </c>
      <c r="L17" s="82"/>
      <c r="M17" s="82"/>
      <c r="N17" s="83">
        <f>SUM(K17:M17)</f>
        <v>70000000</v>
      </c>
      <c r="O17" s="143">
        <v>6000000</v>
      </c>
      <c r="P17" s="27"/>
      <c r="Q17" s="27"/>
      <c r="R17" s="28">
        <f>+O17+P17+Q17</f>
        <v>6000000</v>
      </c>
      <c r="S17" s="29"/>
      <c r="T17" s="27">
        <v>0</v>
      </c>
      <c r="U17" s="27"/>
      <c r="V17" s="28">
        <f t="shared" si="8"/>
        <v>0</v>
      </c>
      <c r="W17" s="82">
        <f t="shared" ref="W17:W18" si="10">SUM(K17-O17+S17)</f>
        <v>64000000</v>
      </c>
      <c r="X17" s="82">
        <f t="shared" si="9"/>
        <v>0</v>
      </c>
      <c r="Y17" s="82">
        <f t="shared" si="9"/>
        <v>0</v>
      </c>
      <c r="Z17" s="84">
        <f>W17+X17+Y17</f>
        <v>64000000</v>
      </c>
    </row>
    <row r="18" spans="1:26" ht="56.25" customHeight="1">
      <c r="A18" s="248"/>
      <c r="B18" s="270"/>
      <c r="C18" s="32" t="s">
        <v>125</v>
      </c>
      <c r="D18" s="32" t="s">
        <v>125</v>
      </c>
      <c r="E18" s="137" t="s">
        <v>162</v>
      </c>
      <c r="F18" s="40" t="s">
        <v>126</v>
      </c>
      <c r="G18" s="38" t="s">
        <v>127</v>
      </c>
      <c r="H18" s="42" t="s">
        <v>134</v>
      </c>
      <c r="I18" s="33" t="s">
        <v>68</v>
      </c>
      <c r="J18" s="88"/>
      <c r="K18" s="120"/>
      <c r="L18" s="82"/>
      <c r="M18" s="82"/>
      <c r="N18" s="83">
        <f>SUM(K18:M18)</f>
        <v>0</v>
      </c>
      <c r="O18" s="29">
        <v>0</v>
      </c>
      <c r="P18" s="27"/>
      <c r="Q18" s="27"/>
      <c r="R18" s="28">
        <f>+O18+P18+Q18</f>
        <v>0</v>
      </c>
      <c r="S18" s="29"/>
      <c r="T18" s="27"/>
      <c r="U18" s="27"/>
      <c r="V18" s="28"/>
      <c r="W18" s="82">
        <f t="shared" si="10"/>
        <v>0</v>
      </c>
      <c r="X18" s="82">
        <f t="shared" si="9"/>
        <v>0</v>
      </c>
      <c r="Y18" s="82">
        <f t="shared" si="9"/>
        <v>0</v>
      </c>
      <c r="Z18" s="84">
        <f>W18+X18+Y18</f>
        <v>0</v>
      </c>
    </row>
    <row r="19" spans="1:26" s="21" customFormat="1" ht="12" customHeight="1">
      <c r="A19" s="248"/>
      <c r="B19" s="270"/>
      <c r="C19" s="266" t="s">
        <v>129</v>
      </c>
      <c r="D19" s="266"/>
      <c r="E19" s="266"/>
      <c r="F19" s="266"/>
      <c r="G19" s="266"/>
      <c r="H19" s="266"/>
      <c r="I19" s="266"/>
      <c r="J19" s="266"/>
      <c r="K19" s="102">
        <f>SUM(K16:K18)</f>
        <v>70000000</v>
      </c>
      <c r="L19" s="102">
        <f t="shared" ref="L19:N19" si="11">SUM(L16:L18)</f>
        <v>0</v>
      </c>
      <c r="M19" s="102">
        <f t="shared" si="11"/>
        <v>0</v>
      </c>
      <c r="N19" s="102">
        <f t="shared" si="11"/>
        <v>70000000</v>
      </c>
      <c r="O19" s="101">
        <f>SUM(O16:O18)</f>
        <v>6000000</v>
      </c>
      <c r="P19" s="101">
        <f t="shared" ref="P19:V19" si="12">SUM(P16:P18)</f>
        <v>0</v>
      </c>
      <c r="Q19" s="101">
        <f t="shared" si="12"/>
        <v>0</v>
      </c>
      <c r="R19" s="101">
        <f t="shared" si="12"/>
        <v>6000000</v>
      </c>
      <c r="S19" s="101">
        <f t="shared" si="12"/>
        <v>0</v>
      </c>
      <c r="T19" s="101">
        <f t="shared" si="12"/>
        <v>0</v>
      </c>
      <c r="U19" s="101">
        <f t="shared" si="12"/>
        <v>0</v>
      </c>
      <c r="V19" s="101">
        <f t="shared" si="12"/>
        <v>0</v>
      </c>
      <c r="W19" s="102">
        <f>SUM(W16:W18)</f>
        <v>64000000</v>
      </c>
      <c r="X19" s="102">
        <f>SUM(X16:X18)</f>
        <v>0</v>
      </c>
      <c r="Y19" s="102">
        <f>SUM(Y16:Y18)</f>
        <v>0</v>
      </c>
      <c r="Z19" s="102">
        <f>SUM(Z16:Z18)</f>
        <v>64000000</v>
      </c>
    </row>
    <row r="20" spans="1:26" s="22" customFormat="1" ht="24.95" customHeight="1">
      <c r="A20" s="248"/>
      <c r="B20" s="270"/>
      <c r="C20" s="267" t="s">
        <v>128</v>
      </c>
      <c r="D20" s="267"/>
      <c r="E20" s="267"/>
      <c r="F20" s="267"/>
      <c r="G20" s="267"/>
      <c r="H20" s="267"/>
      <c r="I20" s="267"/>
      <c r="J20" s="267"/>
      <c r="K20" s="105">
        <f>K19</f>
        <v>70000000</v>
      </c>
      <c r="L20" s="105">
        <f>L19</f>
        <v>0</v>
      </c>
      <c r="M20" s="105">
        <f t="shared" ref="M20:Z20" si="13">M19</f>
        <v>0</v>
      </c>
      <c r="N20" s="105">
        <f t="shared" si="13"/>
        <v>70000000</v>
      </c>
      <c r="O20" s="103">
        <f t="shared" si="13"/>
        <v>6000000</v>
      </c>
      <c r="P20" s="103">
        <f t="shared" si="13"/>
        <v>0</v>
      </c>
      <c r="Q20" s="103">
        <f t="shared" si="13"/>
        <v>0</v>
      </c>
      <c r="R20" s="103">
        <f t="shared" si="13"/>
        <v>6000000</v>
      </c>
      <c r="S20" s="103">
        <f t="shared" si="13"/>
        <v>0</v>
      </c>
      <c r="T20" s="103">
        <f t="shared" si="13"/>
        <v>0</v>
      </c>
      <c r="U20" s="103">
        <f t="shared" si="13"/>
        <v>0</v>
      </c>
      <c r="V20" s="103">
        <f t="shared" si="13"/>
        <v>0</v>
      </c>
      <c r="W20" s="103">
        <f t="shared" si="13"/>
        <v>64000000</v>
      </c>
      <c r="X20" s="103">
        <f t="shared" si="13"/>
        <v>0</v>
      </c>
      <c r="Y20" s="103">
        <f t="shared" si="13"/>
        <v>0</v>
      </c>
      <c r="Z20" s="103">
        <f t="shared" si="13"/>
        <v>64000000</v>
      </c>
    </row>
    <row r="21" spans="1:26" ht="54.95" customHeight="1">
      <c r="A21" s="248"/>
      <c r="B21" s="270"/>
      <c r="C21" s="51" t="s">
        <v>130</v>
      </c>
      <c r="D21" s="51" t="s">
        <v>133</v>
      </c>
      <c r="E21" s="137" t="s">
        <v>163</v>
      </c>
      <c r="F21" s="40" t="s">
        <v>132</v>
      </c>
      <c r="G21" s="38" t="s">
        <v>131</v>
      </c>
      <c r="H21" s="66" t="s">
        <v>64</v>
      </c>
      <c r="I21" s="67" t="s">
        <v>65</v>
      </c>
      <c r="J21" s="78"/>
      <c r="K21" s="121">
        <v>0</v>
      </c>
      <c r="L21" s="83"/>
      <c r="M21" s="83"/>
      <c r="N21" s="83">
        <f t="shared" ref="N21:N22" si="14">SUM(K21:M21)</f>
        <v>0</v>
      </c>
      <c r="O21" s="26"/>
      <c r="P21" s="27">
        <v>0</v>
      </c>
      <c r="Q21" s="27"/>
      <c r="R21" s="28">
        <f t="shared" ref="R21:R22" si="15">+O21+P21+Q21</f>
        <v>0</v>
      </c>
      <c r="S21" s="29"/>
      <c r="T21" s="27"/>
      <c r="U21" s="27"/>
      <c r="V21" s="28"/>
      <c r="W21" s="82">
        <f t="shared" ref="W21:Y22" si="16">SUM(K21-O21+S21)</f>
        <v>0</v>
      </c>
      <c r="X21" s="82">
        <f t="shared" si="16"/>
        <v>0</v>
      </c>
      <c r="Y21" s="82">
        <f t="shared" si="16"/>
        <v>0</v>
      </c>
      <c r="Z21" s="84">
        <f>W21+X21+Y21</f>
        <v>0</v>
      </c>
    </row>
    <row r="22" spans="1:26" ht="54.95" customHeight="1">
      <c r="A22" s="248"/>
      <c r="B22" s="270"/>
      <c r="C22" s="51" t="s">
        <v>130</v>
      </c>
      <c r="D22" s="51" t="s">
        <v>133</v>
      </c>
      <c r="E22" s="137" t="s">
        <v>163</v>
      </c>
      <c r="F22" s="40" t="s">
        <v>132</v>
      </c>
      <c r="G22" s="38" t="s">
        <v>131</v>
      </c>
      <c r="H22" s="42" t="s">
        <v>69</v>
      </c>
      <c r="I22" s="33" t="s">
        <v>66</v>
      </c>
      <c r="J22" s="78"/>
      <c r="K22" s="121">
        <v>0</v>
      </c>
      <c r="L22" s="83"/>
      <c r="M22" s="83">
        <v>0</v>
      </c>
      <c r="N22" s="83">
        <f t="shared" si="14"/>
        <v>0</v>
      </c>
      <c r="O22" s="26">
        <v>0</v>
      </c>
      <c r="P22" s="27">
        <v>0</v>
      </c>
      <c r="Q22" s="27"/>
      <c r="R22" s="28">
        <f t="shared" si="15"/>
        <v>0</v>
      </c>
      <c r="S22" s="29"/>
      <c r="T22" s="27"/>
      <c r="U22" s="27"/>
      <c r="V22" s="28"/>
      <c r="W22" s="82">
        <f t="shared" si="16"/>
        <v>0</v>
      </c>
      <c r="X22" s="82">
        <f t="shared" si="16"/>
        <v>0</v>
      </c>
      <c r="Y22" s="82">
        <f t="shared" si="16"/>
        <v>0</v>
      </c>
      <c r="Z22" s="84">
        <f t="shared" ref="Z22" si="17">W22+X22+Y22</f>
        <v>0</v>
      </c>
    </row>
    <row r="23" spans="1:26" s="21" customFormat="1" ht="12" customHeight="1">
      <c r="A23" s="248"/>
      <c r="B23" s="270"/>
      <c r="C23" s="266" t="s">
        <v>136</v>
      </c>
      <c r="D23" s="266"/>
      <c r="E23" s="266"/>
      <c r="F23" s="266"/>
      <c r="G23" s="266"/>
      <c r="H23" s="266"/>
      <c r="I23" s="266"/>
      <c r="J23" s="266"/>
      <c r="K23" s="102">
        <f>SUM(K21:K22)</f>
        <v>0</v>
      </c>
      <c r="L23" s="102">
        <f>SUM(L21:L22)</f>
        <v>0</v>
      </c>
      <c r="M23" s="102">
        <f>SUM(M21:M22)</f>
        <v>0</v>
      </c>
      <c r="N23" s="102">
        <f>SUM(N21:N22)</f>
        <v>0</v>
      </c>
      <c r="O23" s="101">
        <f>SUM(O21:O22)</f>
        <v>0</v>
      </c>
      <c r="P23" s="101">
        <f t="shared" ref="P23:V23" si="18">SUM(P21:P22)</f>
        <v>0</v>
      </c>
      <c r="Q23" s="101">
        <f t="shared" si="18"/>
        <v>0</v>
      </c>
      <c r="R23" s="101">
        <f t="shared" si="18"/>
        <v>0</v>
      </c>
      <c r="S23" s="101">
        <f t="shared" si="18"/>
        <v>0</v>
      </c>
      <c r="T23" s="101">
        <f t="shared" si="18"/>
        <v>0</v>
      </c>
      <c r="U23" s="101">
        <f t="shared" si="18"/>
        <v>0</v>
      </c>
      <c r="V23" s="101">
        <f t="shared" si="18"/>
        <v>0</v>
      </c>
      <c r="W23" s="102">
        <f>SUM(W21:W22)</f>
        <v>0</v>
      </c>
      <c r="X23" s="102">
        <f>SUM(X21:X22)</f>
        <v>0</v>
      </c>
      <c r="Y23" s="102">
        <f>SUM(Y21:Y22)</f>
        <v>0</v>
      </c>
      <c r="Z23" s="102">
        <f>SUM(Z21:Z22)</f>
        <v>0</v>
      </c>
    </row>
    <row r="24" spans="1:26" s="22" customFormat="1" ht="24.95" customHeight="1">
      <c r="A24" s="248"/>
      <c r="B24" s="270"/>
      <c r="C24" s="267" t="s">
        <v>135</v>
      </c>
      <c r="D24" s="267"/>
      <c r="E24" s="267"/>
      <c r="F24" s="267"/>
      <c r="G24" s="267"/>
      <c r="H24" s="267"/>
      <c r="I24" s="267"/>
      <c r="J24" s="267"/>
      <c r="K24" s="105">
        <f>SUM(K23)</f>
        <v>0</v>
      </c>
      <c r="L24" s="105">
        <f t="shared" ref="L24:Z24" si="19">SUM(L23)</f>
        <v>0</v>
      </c>
      <c r="M24" s="105">
        <f t="shared" si="19"/>
        <v>0</v>
      </c>
      <c r="N24" s="105">
        <f t="shared" si="19"/>
        <v>0</v>
      </c>
      <c r="O24" s="103">
        <f t="shared" si="19"/>
        <v>0</v>
      </c>
      <c r="P24" s="103">
        <f t="shared" si="19"/>
        <v>0</v>
      </c>
      <c r="Q24" s="103">
        <f t="shared" si="19"/>
        <v>0</v>
      </c>
      <c r="R24" s="103">
        <f t="shared" si="19"/>
        <v>0</v>
      </c>
      <c r="S24" s="103">
        <f t="shared" si="19"/>
        <v>0</v>
      </c>
      <c r="T24" s="103">
        <f t="shared" si="19"/>
        <v>0</v>
      </c>
      <c r="U24" s="103">
        <f t="shared" si="19"/>
        <v>0</v>
      </c>
      <c r="V24" s="103">
        <f t="shared" si="19"/>
        <v>0</v>
      </c>
      <c r="W24" s="105">
        <f>SUM(W23)</f>
        <v>0</v>
      </c>
      <c r="X24" s="105">
        <f t="shared" si="19"/>
        <v>0</v>
      </c>
      <c r="Y24" s="105">
        <f t="shared" si="19"/>
        <v>0</v>
      </c>
      <c r="Z24" s="105">
        <f t="shared" si="19"/>
        <v>0</v>
      </c>
    </row>
    <row r="25" spans="1:26" s="98" customFormat="1" ht="54.95" customHeight="1">
      <c r="A25" s="248"/>
      <c r="B25" s="270"/>
      <c r="C25" s="90" t="s">
        <v>137</v>
      </c>
      <c r="D25" s="90" t="s">
        <v>137</v>
      </c>
      <c r="E25" s="138" t="s">
        <v>164</v>
      </c>
      <c r="F25" s="91" t="s">
        <v>138</v>
      </c>
      <c r="G25" s="90" t="s">
        <v>155</v>
      </c>
      <c r="H25" s="42" t="s">
        <v>134</v>
      </c>
      <c r="I25" s="33" t="s">
        <v>68</v>
      </c>
      <c r="J25" s="112"/>
      <c r="K25" s="134">
        <v>304964449</v>
      </c>
      <c r="L25" s="122"/>
      <c r="M25" s="122"/>
      <c r="N25" s="122">
        <f t="shared" ref="N25:N26" si="20">SUM(K25:M25)</f>
        <v>304964449</v>
      </c>
      <c r="O25" s="93"/>
      <c r="P25" s="94">
        <v>0</v>
      </c>
      <c r="Q25" s="94"/>
      <c r="R25" s="92">
        <f t="shared" ref="R25:R26" si="21">+O25+P25+Q25</f>
        <v>0</v>
      </c>
      <c r="S25" s="143">
        <v>81552000</v>
      </c>
      <c r="T25" s="94"/>
      <c r="U25" s="94"/>
      <c r="V25" s="92">
        <f>SUM(S25:U25)</f>
        <v>81552000</v>
      </c>
      <c r="W25" s="96">
        <f t="shared" ref="W25:Y26" si="22">SUM(K25-O25+S25)</f>
        <v>386516449</v>
      </c>
      <c r="X25" s="96">
        <f t="shared" si="22"/>
        <v>0</v>
      </c>
      <c r="Y25" s="96">
        <f t="shared" si="22"/>
        <v>0</v>
      </c>
      <c r="Z25" s="97">
        <f>W25+X25+Y25</f>
        <v>386516449</v>
      </c>
    </row>
    <row r="26" spans="1:26" s="98" customFormat="1" ht="54.95" customHeight="1">
      <c r="A26" s="248"/>
      <c r="B26" s="270"/>
      <c r="C26" s="90" t="s">
        <v>137</v>
      </c>
      <c r="D26" s="90" t="s">
        <v>137</v>
      </c>
      <c r="E26" s="138" t="s">
        <v>164</v>
      </c>
      <c r="F26" s="91" t="s">
        <v>138</v>
      </c>
      <c r="G26" s="90" t="s">
        <v>155</v>
      </c>
      <c r="H26" s="99" t="s">
        <v>69</v>
      </c>
      <c r="I26" s="100" t="s">
        <v>66</v>
      </c>
      <c r="J26" s="112"/>
      <c r="K26" s="134">
        <v>90000000</v>
      </c>
      <c r="L26" s="122"/>
      <c r="M26" s="122">
        <v>0</v>
      </c>
      <c r="N26" s="122">
        <f t="shared" si="20"/>
        <v>90000000</v>
      </c>
      <c r="O26" s="143">
        <v>5000000</v>
      </c>
      <c r="P26" s="94">
        <v>0</v>
      </c>
      <c r="Q26" s="94"/>
      <c r="R26" s="92">
        <f t="shared" si="21"/>
        <v>5000000</v>
      </c>
      <c r="S26" s="95"/>
      <c r="T26" s="94"/>
      <c r="U26" s="94"/>
      <c r="V26" s="92">
        <f>SUM(S26:U26)</f>
        <v>0</v>
      </c>
      <c r="W26" s="96">
        <f t="shared" si="22"/>
        <v>85000000</v>
      </c>
      <c r="X26" s="96">
        <f t="shared" si="22"/>
        <v>0</v>
      </c>
      <c r="Y26" s="96">
        <f t="shared" si="22"/>
        <v>0</v>
      </c>
      <c r="Z26" s="97">
        <f t="shared" ref="Z26" si="23">W26+X26+Y26</f>
        <v>85000000</v>
      </c>
    </row>
    <row r="27" spans="1:26" s="21" customFormat="1" ht="12" customHeight="1">
      <c r="A27" s="248"/>
      <c r="B27" s="270"/>
      <c r="C27" s="266" t="s">
        <v>139</v>
      </c>
      <c r="D27" s="266"/>
      <c r="E27" s="266"/>
      <c r="F27" s="266"/>
      <c r="G27" s="266"/>
      <c r="H27" s="266"/>
      <c r="I27" s="266"/>
      <c r="J27" s="266"/>
      <c r="K27" s="102">
        <f t="shared" ref="K27:R27" si="24">SUM(K25:K26)</f>
        <v>394964449</v>
      </c>
      <c r="L27" s="102">
        <f t="shared" si="24"/>
        <v>0</v>
      </c>
      <c r="M27" s="102">
        <f t="shared" si="24"/>
        <v>0</v>
      </c>
      <c r="N27" s="102">
        <f t="shared" si="24"/>
        <v>394964449</v>
      </c>
      <c r="O27" s="101">
        <f t="shared" si="24"/>
        <v>5000000</v>
      </c>
      <c r="P27" s="101">
        <f t="shared" si="24"/>
        <v>0</v>
      </c>
      <c r="Q27" s="101">
        <f t="shared" si="24"/>
        <v>0</v>
      </c>
      <c r="R27" s="101">
        <f t="shared" si="24"/>
        <v>5000000</v>
      </c>
      <c r="S27" s="101">
        <f t="shared" ref="S27:V27" si="25">SUM(S25:S26)</f>
        <v>81552000</v>
      </c>
      <c r="T27" s="101">
        <f t="shared" si="25"/>
        <v>0</v>
      </c>
      <c r="U27" s="101">
        <f t="shared" si="25"/>
        <v>0</v>
      </c>
      <c r="V27" s="101">
        <f t="shared" si="25"/>
        <v>81552000</v>
      </c>
      <c r="W27" s="102">
        <f>SUM(W25:W26)</f>
        <v>471516449</v>
      </c>
      <c r="X27" s="102">
        <f>SUM(X25:X26)</f>
        <v>0</v>
      </c>
      <c r="Y27" s="102">
        <f>SUM(Y25:Y26)</f>
        <v>0</v>
      </c>
      <c r="Z27" s="102">
        <f>SUM(Z25:Z26)</f>
        <v>471516449</v>
      </c>
    </row>
    <row r="28" spans="1:26" s="22" customFormat="1" ht="24.95" customHeight="1">
      <c r="A28" s="248"/>
      <c r="B28" s="271"/>
      <c r="C28" s="267" t="s">
        <v>140</v>
      </c>
      <c r="D28" s="267"/>
      <c r="E28" s="267"/>
      <c r="F28" s="267"/>
      <c r="G28" s="267"/>
      <c r="H28" s="267"/>
      <c r="I28" s="267"/>
      <c r="J28" s="267"/>
      <c r="K28" s="105">
        <f>SUM(K27)</f>
        <v>394964449</v>
      </c>
      <c r="L28" s="105">
        <f t="shared" ref="L28:V28" si="26">SUM(L27)</f>
        <v>0</v>
      </c>
      <c r="M28" s="105">
        <f t="shared" si="26"/>
        <v>0</v>
      </c>
      <c r="N28" s="105">
        <f t="shared" si="26"/>
        <v>394964449</v>
      </c>
      <c r="O28" s="103">
        <f t="shared" si="26"/>
        <v>5000000</v>
      </c>
      <c r="P28" s="103">
        <f t="shared" si="26"/>
        <v>0</v>
      </c>
      <c r="Q28" s="103">
        <f t="shared" si="26"/>
        <v>0</v>
      </c>
      <c r="R28" s="103">
        <f t="shared" si="26"/>
        <v>5000000</v>
      </c>
      <c r="S28" s="103">
        <f t="shared" si="26"/>
        <v>81552000</v>
      </c>
      <c r="T28" s="103">
        <f t="shared" si="26"/>
        <v>0</v>
      </c>
      <c r="U28" s="103">
        <f t="shared" si="26"/>
        <v>0</v>
      </c>
      <c r="V28" s="103">
        <f t="shared" si="26"/>
        <v>81552000</v>
      </c>
      <c r="W28" s="105">
        <f>SUM(W27)</f>
        <v>471516449</v>
      </c>
      <c r="X28" s="105">
        <f>SUM(X27)</f>
        <v>0</v>
      </c>
      <c r="Y28" s="105">
        <f>SUM(Y27)</f>
        <v>0</v>
      </c>
      <c r="Z28" s="105">
        <f>SUM(Z27)</f>
        <v>471516449</v>
      </c>
    </row>
    <row r="29" spans="1:26" s="21" customFormat="1" ht="37.5" customHeight="1">
      <c r="A29" s="248"/>
      <c r="B29" s="268" t="s">
        <v>169</v>
      </c>
      <c r="C29" s="268"/>
      <c r="D29" s="268"/>
      <c r="E29" s="268"/>
      <c r="F29" s="268"/>
      <c r="G29" s="268"/>
      <c r="H29" s="268"/>
      <c r="I29" s="268"/>
      <c r="J29" s="268"/>
      <c r="K29" s="107">
        <f>K15+K20+K24+K28</f>
        <v>624964449</v>
      </c>
      <c r="L29" s="107">
        <f t="shared" ref="L29:M29" si="27">L15+L20+L24+L28</f>
        <v>0</v>
      </c>
      <c r="M29" s="107">
        <f t="shared" si="27"/>
        <v>0</v>
      </c>
      <c r="N29" s="107">
        <f>N15+N20+N24+N28</f>
        <v>624964449</v>
      </c>
      <c r="O29" s="106">
        <f t="shared" ref="O29:V29" si="28">O15+O20+O24</f>
        <v>13000000</v>
      </c>
      <c r="P29" s="106">
        <f t="shared" si="28"/>
        <v>0</v>
      </c>
      <c r="Q29" s="106">
        <f t="shared" si="28"/>
        <v>0</v>
      </c>
      <c r="R29" s="106">
        <f t="shared" si="28"/>
        <v>13000000</v>
      </c>
      <c r="S29" s="106">
        <f t="shared" si="28"/>
        <v>0</v>
      </c>
      <c r="T29" s="106">
        <f t="shared" si="28"/>
        <v>0</v>
      </c>
      <c r="U29" s="106">
        <f t="shared" si="28"/>
        <v>0</v>
      </c>
      <c r="V29" s="106">
        <f t="shared" si="28"/>
        <v>0</v>
      </c>
      <c r="W29" s="107">
        <f>W15+W20+W24+W28</f>
        <v>688516449</v>
      </c>
      <c r="X29" s="107">
        <f>X15+X20+X24+X28</f>
        <v>0</v>
      </c>
      <c r="Y29" s="107">
        <f>Y15+Y20+Y24+Y28</f>
        <v>0</v>
      </c>
      <c r="Z29" s="107">
        <f>Z15+Z20+Z24+Z28</f>
        <v>688516449</v>
      </c>
    </row>
    <row r="30" spans="1:26" ht="54.6" customHeight="1">
      <c r="A30" s="248" t="s">
        <v>119</v>
      </c>
      <c r="B30" s="248" t="s">
        <v>170</v>
      </c>
      <c r="C30" s="51" t="s">
        <v>141</v>
      </c>
      <c r="D30" s="32" t="s">
        <v>141</v>
      </c>
      <c r="E30" s="138" t="s">
        <v>165</v>
      </c>
      <c r="F30" s="40" t="s">
        <v>142</v>
      </c>
      <c r="G30" s="54" t="s">
        <v>143</v>
      </c>
      <c r="H30" s="39" t="s">
        <v>67</v>
      </c>
      <c r="I30" s="33" t="s">
        <v>68</v>
      </c>
      <c r="J30" s="114"/>
      <c r="K30" s="134">
        <v>31000000</v>
      </c>
      <c r="L30" s="123"/>
      <c r="M30" s="83"/>
      <c r="N30" s="83">
        <f t="shared" ref="N30:N33" si="29">SUM(K30:M30)</f>
        <v>31000000</v>
      </c>
      <c r="O30" s="31"/>
      <c r="P30" s="27"/>
      <c r="Q30" s="27">
        <v>0</v>
      </c>
      <c r="R30" s="28">
        <f>+O30+P30+Q30</f>
        <v>0</v>
      </c>
      <c r="S30" s="29">
        <v>0</v>
      </c>
      <c r="T30" s="27">
        <v>0</v>
      </c>
      <c r="U30" s="27">
        <v>0</v>
      </c>
      <c r="V30" s="28">
        <f>+S30+T30+U30</f>
        <v>0</v>
      </c>
      <c r="W30" s="81">
        <f t="shared" ref="W30:W33" si="30">SUM(K30-O30+S30)</f>
        <v>31000000</v>
      </c>
      <c r="X30" s="81">
        <f t="shared" ref="X30:X33" si="31">SUM(L30-P30+T30)</f>
        <v>0</v>
      </c>
      <c r="Y30" s="81">
        <f t="shared" ref="Y30:Y33" si="32">SUM(M30-Q30+U30)</f>
        <v>0</v>
      </c>
      <c r="Z30" s="85">
        <f>W30+X30+Y30</f>
        <v>31000000</v>
      </c>
    </row>
    <row r="31" spans="1:26" ht="54.6" customHeight="1">
      <c r="A31" s="248"/>
      <c r="B31" s="248"/>
      <c r="C31" s="51" t="s">
        <v>141</v>
      </c>
      <c r="D31" s="32" t="s">
        <v>141</v>
      </c>
      <c r="E31" s="138" t="s">
        <v>165</v>
      </c>
      <c r="F31" s="40" t="s">
        <v>142</v>
      </c>
      <c r="G31" s="54" t="s">
        <v>143</v>
      </c>
      <c r="H31" s="42" t="s">
        <v>69</v>
      </c>
      <c r="I31" s="33" t="s">
        <v>66</v>
      </c>
      <c r="J31" s="115"/>
      <c r="K31" s="134">
        <v>149853000</v>
      </c>
      <c r="L31" s="123"/>
      <c r="M31" s="83"/>
      <c r="N31" s="83">
        <f t="shared" si="29"/>
        <v>149853000</v>
      </c>
      <c r="O31" s="31">
        <v>0</v>
      </c>
      <c r="P31" s="27"/>
      <c r="Q31" s="27"/>
      <c r="R31" s="28">
        <f>+O31+P31+Q31</f>
        <v>0</v>
      </c>
      <c r="S31" s="29"/>
      <c r="T31" s="27">
        <v>0</v>
      </c>
      <c r="U31" s="27"/>
      <c r="V31" s="28">
        <f t="shared" ref="V31:V33" si="33">+S31+T31+U31</f>
        <v>0</v>
      </c>
      <c r="W31" s="81">
        <f t="shared" si="30"/>
        <v>149853000</v>
      </c>
      <c r="X31" s="81">
        <f t="shared" si="31"/>
        <v>0</v>
      </c>
      <c r="Y31" s="81">
        <f>SUM(M31-Q31+U31)</f>
        <v>0</v>
      </c>
      <c r="Z31" s="85">
        <f t="shared" ref="Z31:Z33" si="34">W31+X31+Y31</f>
        <v>149853000</v>
      </c>
    </row>
    <row r="32" spans="1:26" ht="54.6" customHeight="1">
      <c r="A32" s="248"/>
      <c r="B32" s="248"/>
      <c r="C32" s="51" t="s">
        <v>141</v>
      </c>
      <c r="D32" s="32" t="s">
        <v>141</v>
      </c>
      <c r="E32" s="138" t="s">
        <v>165</v>
      </c>
      <c r="F32" s="40" t="s">
        <v>142</v>
      </c>
      <c r="G32" s="54" t="s">
        <v>144</v>
      </c>
      <c r="H32" s="39" t="s">
        <v>67</v>
      </c>
      <c r="I32" s="33" t="s">
        <v>68</v>
      </c>
      <c r="J32" s="87"/>
      <c r="K32" s="124">
        <v>0</v>
      </c>
      <c r="L32" s="134">
        <v>310147000</v>
      </c>
      <c r="M32" s="83"/>
      <c r="N32" s="83">
        <f t="shared" si="29"/>
        <v>310147000</v>
      </c>
      <c r="O32" s="31"/>
      <c r="P32" s="27"/>
      <c r="Q32" s="27"/>
      <c r="R32" s="28">
        <f t="shared" ref="R32:R33" si="35">+O32+P32+Q32</f>
        <v>0</v>
      </c>
      <c r="S32" s="29"/>
      <c r="T32" s="27">
        <v>0</v>
      </c>
      <c r="U32" s="27"/>
      <c r="V32" s="28">
        <f t="shared" si="33"/>
        <v>0</v>
      </c>
      <c r="W32" s="81">
        <f t="shared" si="30"/>
        <v>0</v>
      </c>
      <c r="X32" s="81">
        <f t="shared" si="31"/>
        <v>310147000</v>
      </c>
      <c r="Y32" s="81">
        <f t="shared" si="32"/>
        <v>0</v>
      </c>
      <c r="Z32" s="85">
        <f t="shared" si="34"/>
        <v>310147000</v>
      </c>
    </row>
    <row r="33" spans="1:26" ht="54.6" customHeight="1">
      <c r="A33" s="248"/>
      <c r="B33" s="248"/>
      <c r="C33" s="51" t="s">
        <v>141</v>
      </c>
      <c r="D33" s="32" t="s">
        <v>141</v>
      </c>
      <c r="E33" s="138" t="s">
        <v>165</v>
      </c>
      <c r="F33" s="40" t="s">
        <v>142</v>
      </c>
      <c r="G33" s="54" t="s">
        <v>144</v>
      </c>
      <c r="H33" s="42" t="s">
        <v>69</v>
      </c>
      <c r="I33" s="33" t="s">
        <v>66</v>
      </c>
      <c r="J33" s="87"/>
      <c r="K33" s="124">
        <v>0</v>
      </c>
      <c r="L33" s="135">
        <v>398000000</v>
      </c>
      <c r="M33" s="83"/>
      <c r="N33" s="83">
        <f t="shared" si="29"/>
        <v>398000000</v>
      </c>
      <c r="O33" s="31"/>
      <c r="P33" s="27"/>
      <c r="Q33" s="27"/>
      <c r="R33" s="28">
        <f t="shared" si="35"/>
        <v>0</v>
      </c>
      <c r="S33" s="29"/>
      <c r="T33" s="27">
        <v>0</v>
      </c>
      <c r="U33" s="27"/>
      <c r="V33" s="28">
        <f t="shared" si="33"/>
        <v>0</v>
      </c>
      <c r="W33" s="81">
        <f t="shared" si="30"/>
        <v>0</v>
      </c>
      <c r="X33" s="81">
        <f t="shared" si="31"/>
        <v>398000000</v>
      </c>
      <c r="Y33" s="81">
        <f t="shared" si="32"/>
        <v>0</v>
      </c>
      <c r="Z33" s="85">
        <f t="shared" si="34"/>
        <v>398000000</v>
      </c>
    </row>
    <row r="34" spans="1:26" s="21" customFormat="1" ht="12" customHeight="1">
      <c r="A34" s="248"/>
      <c r="B34" s="248"/>
      <c r="C34" s="266" t="s">
        <v>172</v>
      </c>
      <c r="D34" s="266"/>
      <c r="E34" s="266"/>
      <c r="F34" s="266"/>
      <c r="G34" s="266"/>
      <c r="H34" s="266"/>
      <c r="I34" s="266"/>
      <c r="J34" s="266"/>
      <c r="K34" s="102">
        <f>SUM(K30:K33)</f>
        <v>180853000</v>
      </c>
      <c r="L34" s="102">
        <f t="shared" ref="L34:N34" si="36">SUM(L30:L33)</f>
        <v>708147000</v>
      </c>
      <c r="M34" s="102">
        <f t="shared" si="36"/>
        <v>0</v>
      </c>
      <c r="N34" s="102">
        <f t="shared" si="36"/>
        <v>889000000</v>
      </c>
      <c r="O34" s="101">
        <f>SUM(O30:O33)</f>
        <v>0</v>
      </c>
      <c r="P34" s="101">
        <f t="shared" ref="P34:U34" si="37">SUM(P30:P33)</f>
        <v>0</v>
      </c>
      <c r="Q34" s="101">
        <f t="shared" si="37"/>
        <v>0</v>
      </c>
      <c r="R34" s="101">
        <f t="shared" si="37"/>
        <v>0</v>
      </c>
      <c r="S34" s="101">
        <f>SUM(S30:S33)</f>
        <v>0</v>
      </c>
      <c r="T34" s="101">
        <f t="shared" si="37"/>
        <v>0</v>
      </c>
      <c r="U34" s="101">
        <f t="shared" si="37"/>
        <v>0</v>
      </c>
      <c r="V34" s="101">
        <f>SUM(V30:V33)</f>
        <v>0</v>
      </c>
      <c r="W34" s="102">
        <f>SUM(W30:W33)</f>
        <v>180853000</v>
      </c>
      <c r="X34" s="102">
        <f>SUM(X30:X33)</f>
        <v>708147000</v>
      </c>
      <c r="Y34" s="102">
        <f t="shared" ref="Y34:Z34" si="38">SUM(Y30:Y33)</f>
        <v>0</v>
      </c>
      <c r="Z34" s="102">
        <f t="shared" si="38"/>
        <v>889000000</v>
      </c>
    </row>
    <row r="35" spans="1:26" s="22" customFormat="1" ht="24.95" customHeight="1">
      <c r="A35" s="248"/>
      <c r="B35" s="248"/>
      <c r="C35" s="267" t="s">
        <v>145</v>
      </c>
      <c r="D35" s="267"/>
      <c r="E35" s="267"/>
      <c r="F35" s="267"/>
      <c r="G35" s="267"/>
      <c r="H35" s="267"/>
      <c r="I35" s="267"/>
      <c r="J35" s="267"/>
      <c r="K35" s="105">
        <f>K34</f>
        <v>180853000</v>
      </c>
      <c r="L35" s="105">
        <f t="shared" ref="L35:Z35" si="39">L34</f>
        <v>708147000</v>
      </c>
      <c r="M35" s="105">
        <f t="shared" si="39"/>
        <v>0</v>
      </c>
      <c r="N35" s="105">
        <f t="shared" si="39"/>
        <v>889000000</v>
      </c>
      <c r="O35" s="103">
        <f t="shared" si="39"/>
        <v>0</v>
      </c>
      <c r="P35" s="103">
        <f t="shared" si="39"/>
        <v>0</v>
      </c>
      <c r="Q35" s="103">
        <f t="shared" si="39"/>
        <v>0</v>
      </c>
      <c r="R35" s="103">
        <f t="shared" si="39"/>
        <v>0</v>
      </c>
      <c r="S35" s="103">
        <f t="shared" si="39"/>
        <v>0</v>
      </c>
      <c r="T35" s="103">
        <f t="shared" si="39"/>
        <v>0</v>
      </c>
      <c r="U35" s="103">
        <f t="shared" si="39"/>
        <v>0</v>
      </c>
      <c r="V35" s="103">
        <f t="shared" si="39"/>
        <v>0</v>
      </c>
      <c r="W35" s="105">
        <f t="shared" si="39"/>
        <v>180853000</v>
      </c>
      <c r="X35" s="105">
        <f t="shared" si="39"/>
        <v>708147000</v>
      </c>
      <c r="Y35" s="105">
        <f t="shared" si="39"/>
        <v>0</v>
      </c>
      <c r="Z35" s="105">
        <f t="shared" si="39"/>
        <v>889000000</v>
      </c>
    </row>
    <row r="36" spans="1:26" ht="53.25" customHeight="1">
      <c r="A36" s="248"/>
      <c r="B36" s="248"/>
      <c r="C36" s="57" t="s">
        <v>146</v>
      </c>
      <c r="D36" s="57" t="s">
        <v>146</v>
      </c>
      <c r="E36" s="139" t="s">
        <v>166</v>
      </c>
      <c r="F36" s="40" t="s">
        <v>148</v>
      </c>
      <c r="G36" s="57" t="s">
        <v>149</v>
      </c>
      <c r="H36" s="42" t="s">
        <v>69</v>
      </c>
      <c r="I36" s="33" t="s">
        <v>66</v>
      </c>
      <c r="J36" s="112"/>
      <c r="K36" s="125">
        <v>896072685</v>
      </c>
      <c r="L36" s="126"/>
      <c r="M36" s="126"/>
      <c r="N36" s="83">
        <f>SUM(K36:M36)</f>
        <v>896072685</v>
      </c>
      <c r="O36" s="143">
        <f>68552000-5000000</f>
        <v>63552000</v>
      </c>
      <c r="P36" s="94">
        <v>0</v>
      </c>
      <c r="Q36" s="94">
        <v>0</v>
      </c>
      <c r="R36" s="92">
        <f>+O36+P36+Q36</f>
        <v>63552000</v>
      </c>
      <c r="S36" s="143">
        <v>0</v>
      </c>
      <c r="T36" s="27">
        <v>0</v>
      </c>
      <c r="U36" s="27">
        <v>0</v>
      </c>
      <c r="V36" s="28">
        <f>+S36+T36+U36</f>
        <v>0</v>
      </c>
      <c r="W36" s="81">
        <f t="shared" ref="W36" si="40">SUM(K36-O36+S36)</f>
        <v>832520685</v>
      </c>
      <c r="X36" s="81">
        <f t="shared" ref="X36" si="41">SUM(L36-P36+T36)</f>
        <v>0</v>
      </c>
      <c r="Y36" s="81">
        <f t="shared" ref="Y36" si="42">SUM(M36-Q36+U36)</f>
        <v>0</v>
      </c>
      <c r="Z36" s="85">
        <f>W36+X36+Y36</f>
        <v>832520685</v>
      </c>
    </row>
    <row r="37" spans="1:26" ht="53.25" customHeight="1">
      <c r="A37" s="248"/>
      <c r="B37" s="248"/>
      <c r="C37" s="57" t="s">
        <v>146</v>
      </c>
      <c r="D37" s="57" t="s">
        <v>146</v>
      </c>
      <c r="E37" s="139" t="s">
        <v>166</v>
      </c>
      <c r="F37" s="40" t="s">
        <v>148</v>
      </c>
      <c r="G37" s="57" t="s">
        <v>149</v>
      </c>
      <c r="H37" s="42" t="s">
        <v>72</v>
      </c>
      <c r="I37" s="33" t="s">
        <v>73</v>
      </c>
      <c r="J37" s="113"/>
      <c r="K37" s="125">
        <v>315817000</v>
      </c>
      <c r="L37" s="126"/>
      <c r="M37" s="127">
        <v>3581000</v>
      </c>
      <c r="N37" s="83">
        <f t="shared" ref="N37:N39" si="43">SUM(K37:M37)</f>
        <v>319398000</v>
      </c>
      <c r="O37" s="31">
        <v>0</v>
      </c>
      <c r="P37" s="27"/>
      <c r="Q37" s="27"/>
      <c r="R37" s="28">
        <f>+O37+P37+Q37</f>
        <v>0</v>
      </c>
      <c r="S37" s="29"/>
      <c r="T37" s="27"/>
      <c r="U37" s="27"/>
      <c r="V37" s="28">
        <f>+S37+T37+U37</f>
        <v>0</v>
      </c>
      <c r="W37" s="81">
        <f t="shared" ref="W37:X37" si="44">SUM(K37-O37+S37)</f>
        <v>315817000</v>
      </c>
      <c r="X37" s="81">
        <f t="shared" si="44"/>
        <v>0</v>
      </c>
      <c r="Y37" s="81">
        <f t="shared" ref="Y37" si="45">SUM(M37-Q37+U37)</f>
        <v>3581000</v>
      </c>
      <c r="Z37" s="85">
        <f t="shared" ref="Z37:Z39" si="46">W37+X37+Y37</f>
        <v>319398000</v>
      </c>
    </row>
    <row r="38" spans="1:26" ht="53.25" customHeight="1">
      <c r="A38" s="248"/>
      <c r="B38" s="248"/>
      <c r="C38" s="57" t="s">
        <v>146</v>
      </c>
      <c r="D38" s="57" t="s">
        <v>146</v>
      </c>
      <c r="E38" s="139" t="s">
        <v>166</v>
      </c>
      <c r="F38" s="40" t="s">
        <v>148</v>
      </c>
      <c r="G38" s="57" t="s">
        <v>149</v>
      </c>
      <c r="H38" s="42" t="s">
        <v>70</v>
      </c>
      <c r="I38" s="33" t="s">
        <v>71</v>
      </c>
      <c r="J38" s="109"/>
      <c r="K38" s="121">
        <v>0</v>
      </c>
      <c r="L38" s="126"/>
      <c r="M38" s="126"/>
      <c r="N38" s="83">
        <f t="shared" si="43"/>
        <v>0</v>
      </c>
      <c r="O38" s="31"/>
      <c r="P38" s="27"/>
      <c r="Q38" s="27"/>
      <c r="R38" s="28"/>
      <c r="S38" s="29"/>
      <c r="T38" s="27"/>
      <c r="U38" s="27"/>
      <c r="V38" s="28">
        <f t="shared" ref="V38:V39" si="47">+S38+T38+U38</f>
        <v>0</v>
      </c>
      <c r="W38" s="81">
        <f t="shared" ref="W38:W39" si="48">SUM(K38-O38+S38)</f>
        <v>0</v>
      </c>
      <c r="X38" s="81">
        <f t="shared" ref="X38:X39" si="49">SUM(L38-P38+T38)</f>
        <v>0</v>
      </c>
      <c r="Y38" s="81">
        <f t="shared" ref="Y38:Y39" si="50">SUM(M38-Q38+U38)</f>
        <v>0</v>
      </c>
      <c r="Z38" s="85">
        <f t="shared" si="46"/>
        <v>0</v>
      </c>
    </row>
    <row r="39" spans="1:26" ht="53.25" customHeight="1">
      <c r="A39" s="248"/>
      <c r="B39" s="248"/>
      <c r="C39" s="57" t="s">
        <v>146</v>
      </c>
      <c r="D39" s="57" t="s">
        <v>146</v>
      </c>
      <c r="E39" s="139" t="s">
        <v>166</v>
      </c>
      <c r="F39" s="40" t="s">
        <v>148</v>
      </c>
      <c r="G39" s="57" t="s">
        <v>149</v>
      </c>
      <c r="H39" s="42" t="s">
        <v>150</v>
      </c>
      <c r="I39" s="33" t="s">
        <v>151</v>
      </c>
      <c r="J39" s="109"/>
      <c r="K39" s="127">
        <v>130000000</v>
      </c>
      <c r="L39" s="126"/>
      <c r="M39" s="126"/>
      <c r="N39" s="83">
        <f t="shared" si="43"/>
        <v>130000000</v>
      </c>
      <c r="O39" s="31"/>
      <c r="P39" s="27"/>
      <c r="Q39" s="27"/>
      <c r="R39" s="28"/>
      <c r="S39" s="29"/>
      <c r="T39" s="27"/>
      <c r="U39" s="27"/>
      <c r="V39" s="28">
        <f t="shared" si="47"/>
        <v>0</v>
      </c>
      <c r="W39" s="81">
        <f t="shared" si="48"/>
        <v>130000000</v>
      </c>
      <c r="X39" s="81">
        <f t="shared" si="49"/>
        <v>0</v>
      </c>
      <c r="Y39" s="81">
        <f t="shared" si="50"/>
        <v>0</v>
      </c>
      <c r="Z39" s="85">
        <f t="shared" si="46"/>
        <v>130000000</v>
      </c>
    </row>
    <row r="40" spans="1:26" s="21" customFormat="1" ht="12" customHeight="1">
      <c r="A40" s="248"/>
      <c r="B40" s="248"/>
      <c r="C40" s="266" t="s">
        <v>171</v>
      </c>
      <c r="D40" s="266"/>
      <c r="E40" s="266"/>
      <c r="F40" s="266"/>
      <c r="G40" s="266"/>
      <c r="H40" s="266"/>
      <c r="I40" s="266"/>
      <c r="J40" s="266"/>
      <c r="K40" s="102">
        <f>SUM(K36:K39)</f>
        <v>1341889685</v>
      </c>
      <c r="L40" s="102">
        <f t="shared" ref="L40:R40" si="51">SUM(L36:L39)</f>
        <v>0</v>
      </c>
      <c r="M40" s="102">
        <f t="shared" si="51"/>
        <v>3581000</v>
      </c>
      <c r="N40" s="102">
        <f>SUM(N36:N39)</f>
        <v>1345470685</v>
      </c>
      <c r="O40" s="101">
        <f t="shared" si="51"/>
        <v>63552000</v>
      </c>
      <c r="P40" s="101">
        <f>SUM(P36:P39)</f>
        <v>0</v>
      </c>
      <c r="Q40" s="101">
        <f t="shared" si="51"/>
        <v>0</v>
      </c>
      <c r="R40" s="101">
        <f t="shared" si="51"/>
        <v>63552000</v>
      </c>
      <c r="S40" s="101">
        <f>SUM(S36:S39)</f>
        <v>0</v>
      </c>
      <c r="T40" s="101">
        <f>SUM(T36:T39)</f>
        <v>0</v>
      </c>
      <c r="U40" s="101">
        <f t="shared" ref="U40" si="52">SUM(U36:U39)</f>
        <v>0</v>
      </c>
      <c r="V40" s="101">
        <f>SUM(V36:V39)</f>
        <v>0</v>
      </c>
      <c r="W40" s="102">
        <f>SUM(W36:W39)</f>
        <v>1278337685</v>
      </c>
      <c r="X40" s="102">
        <f>SUM(X36:X39)</f>
        <v>0</v>
      </c>
      <c r="Y40" s="102">
        <f>SUM(Y36:Y39)</f>
        <v>3581000</v>
      </c>
      <c r="Z40" s="102">
        <f>SUM(Z36:Z39)</f>
        <v>1281918685</v>
      </c>
    </row>
    <row r="41" spans="1:26" s="22" customFormat="1" ht="24.95" customHeight="1">
      <c r="A41" s="248"/>
      <c r="B41" s="248"/>
      <c r="C41" s="267" t="s">
        <v>147</v>
      </c>
      <c r="D41" s="267"/>
      <c r="E41" s="267"/>
      <c r="F41" s="267"/>
      <c r="G41" s="267"/>
      <c r="H41" s="267"/>
      <c r="I41" s="267"/>
      <c r="J41" s="267"/>
      <c r="K41" s="105">
        <f>K40</f>
        <v>1341889685</v>
      </c>
      <c r="L41" s="105">
        <f>L40</f>
        <v>0</v>
      </c>
      <c r="M41" s="105">
        <f>M40</f>
        <v>3581000</v>
      </c>
      <c r="N41" s="105">
        <f>N40</f>
        <v>1345470685</v>
      </c>
      <c r="O41" s="103">
        <f t="shared" ref="O41:V41" si="53">O40</f>
        <v>63552000</v>
      </c>
      <c r="P41" s="103">
        <f t="shared" si="53"/>
        <v>0</v>
      </c>
      <c r="Q41" s="103">
        <f t="shared" si="53"/>
        <v>0</v>
      </c>
      <c r="R41" s="103">
        <f t="shared" si="53"/>
        <v>63552000</v>
      </c>
      <c r="S41" s="103">
        <f t="shared" si="53"/>
        <v>0</v>
      </c>
      <c r="T41" s="103">
        <f t="shared" si="53"/>
        <v>0</v>
      </c>
      <c r="U41" s="103">
        <f t="shared" si="53"/>
        <v>0</v>
      </c>
      <c r="V41" s="103">
        <f t="shared" si="53"/>
        <v>0</v>
      </c>
      <c r="W41" s="105">
        <f>W40</f>
        <v>1278337685</v>
      </c>
      <c r="X41" s="105">
        <f>X40</f>
        <v>0</v>
      </c>
      <c r="Y41" s="105">
        <f>Y40</f>
        <v>3581000</v>
      </c>
      <c r="Z41" s="105">
        <f>Z40</f>
        <v>1281918685</v>
      </c>
    </row>
    <row r="42" spans="1:26" ht="47.25" customHeight="1">
      <c r="A42" s="248"/>
      <c r="B42" s="274" t="s">
        <v>170</v>
      </c>
      <c r="C42" s="274"/>
      <c r="D42" s="274"/>
      <c r="E42" s="274"/>
      <c r="F42" s="274"/>
      <c r="G42" s="274"/>
      <c r="H42" s="274"/>
      <c r="I42" s="274"/>
      <c r="J42" s="274"/>
      <c r="K42" s="111">
        <f>K35+K41</f>
        <v>1522742685</v>
      </c>
      <c r="L42" s="111">
        <f t="shared" ref="L42:N42" si="54">L35+L41</f>
        <v>708147000</v>
      </c>
      <c r="M42" s="111">
        <f t="shared" si="54"/>
        <v>3581000</v>
      </c>
      <c r="N42" s="111">
        <f t="shared" si="54"/>
        <v>2234470685</v>
      </c>
      <c r="O42" s="110">
        <f t="shared" ref="O42:Q42" si="55">O41+O35+O28+O24+O20+O15</f>
        <v>81552000</v>
      </c>
      <c r="P42" s="110">
        <f t="shared" si="55"/>
        <v>0</v>
      </c>
      <c r="Q42" s="110">
        <f t="shared" si="55"/>
        <v>0</v>
      </c>
      <c r="R42" s="110">
        <f>R41+R35+R28+R24+R20+R15</f>
        <v>81552000</v>
      </c>
      <c r="S42" s="110">
        <f t="shared" ref="S42:V42" si="56">S41+S35+S28+S24+S20+S15</f>
        <v>81552000</v>
      </c>
      <c r="T42" s="110">
        <f t="shared" si="56"/>
        <v>0</v>
      </c>
      <c r="U42" s="110">
        <f t="shared" si="56"/>
        <v>0</v>
      </c>
      <c r="V42" s="110">
        <f t="shared" si="56"/>
        <v>81552000</v>
      </c>
      <c r="W42" s="111">
        <f>W35+W41</f>
        <v>1459190685</v>
      </c>
      <c r="X42" s="111">
        <f t="shared" ref="X42:Z42" si="57">X35+X41</f>
        <v>708147000</v>
      </c>
      <c r="Y42" s="111">
        <f t="shared" si="57"/>
        <v>3581000</v>
      </c>
      <c r="Z42" s="111">
        <f t="shared" si="57"/>
        <v>2170918685</v>
      </c>
    </row>
    <row r="43" spans="1:26" ht="20.100000000000001" customHeight="1">
      <c r="A43" s="275" t="s">
        <v>152</v>
      </c>
      <c r="B43" s="275"/>
      <c r="C43" s="275"/>
      <c r="D43" s="275"/>
      <c r="E43" s="275"/>
      <c r="F43" s="250"/>
      <c r="G43" s="250"/>
      <c r="H43" s="250"/>
      <c r="I43" s="250"/>
      <c r="J43" s="250"/>
      <c r="K43" s="86">
        <f t="shared" ref="K43:Z43" si="58">K29+K42</f>
        <v>2147707134</v>
      </c>
      <c r="L43" s="86">
        <f t="shared" si="58"/>
        <v>708147000</v>
      </c>
      <c r="M43" s="86">
        <f t="shared" si="58"/>
        <v>3581000</v>
      </c>
      <c r="N43" s="86">
        <f t="shared" si="58"/>
        <v>2859435134</v>
      </c>
      <c r="O43" s="64">
        <f t="shared" si="58"/>
        <v>94552000</v>
      </c>
      <c r="P43" s="64">
        <f t="shared" si="58"/>
        <v>0</v>
      </c>
      <c r="Q43" s="64">
        <f t="shared" si="58"/>
        <v>0</v>
      </c>
      <c r="R43" s="64">
        <f t="shared" si="58"/>
        <v>94552000</v>
      </c>
      <c r="S43" s="64">
        <f t="shared" si="58"/>
        <v>81552000</v>
      </c>
      <c r="T43" s="64">
        <f t="shared" si="58"/>
        <v>0</v>
      </c>
      <c r="U43" s="64">
        <f t="shared" si="58"/>
        <v>0</v>
      </c>
      <c r="V43" s="64">
        <f t="shared" si="58"/>
        <v>81552000</v>
      </c>
      <c r="W43" s="86">
        <f t="shared" si="58"/>
        <v>2147707134</v>
      </c>
      <c r="X43" s="86">
        <f t="shared" si="58"/>
        <v>708147000</v>
      </c>
      <c r="Y43" s="86">
        <f t="shared" si="58"/>
        <v>3581000</v>
      </c>
      <c r="Z43" s="86">
        <f t="shared" si="58"/>
        <v>2859435134</v>
      </c>
    </row>
    <row r="44" spans="1:26" ht="30.75" customHeight="1">
      <c r="A44" s="276" t="s">
        <v>174</v>
      </c>
      <c r="B44" s="276"/>
      <c r="C44" s="276"/>
      <c r="D44" s="276"/>
      <c r="E44" s="136"/>
      <c r="F44" s="252" t="s">
        <v>157</v>
      </c>
      <c r="G44" s="252"/>
      <c r="H44" s="252"/>
      <c r="I44" s="252"/>
      <c r="J44" s="252"/>
      <c r="K44" s="128">
        <v>2147707134</v>
      </c>
      <c r="L44" s="128">
        <v>708147000</v>
      </c>
      <c r="M44" s="128">
        <v>3581000</v>
      </c>
      <c r="N44" s="128">
        <f>SUM(K44:M44)</f>
        <v>2859435134</v>
      </c>
      <c r="V44" s="10"/>
      <c r="W44" s="76"/>
      <c r="X44" s="76"/>
      <c r="Y44" s="76"/>
      <c r="Z44" s="76"/>
    </row>
    <row r="45" spans="1:26" ht="39.950000000000003" customHeight="1">
      <c r="A45" s="279"/>
      <c r="B45" s="279"/>
      <c r="C45" s="279"/>
      <c r="D45" s="80"/>
      <c r="E45" s="80"/>
      <c r="F45" s="13"/>
      <c r="G45" s="13"/>
      <c r="H45" s="13"/>
      <c r="I45" s="25"/>
      <c r="J45" s="25"/>
      <c r="K45" s="129"/>
      <c r="L45" s="129"/>
      <c r="N45" s="130" t="s">
        <v>173</v>
      </c>
      <c r="P45" s="108"/>
      <c r="T45" s="108"/>
      <c r="W45" s="77"/>
      <c r="X45" s="16"/>
      <c r="Y45" s="16"/>
      <c r="Z45" s="65" t="str">
        <f>N45</f>
        <v>Versión: 02
FECHA: 27/07/2024</v>
      </c>
    </row>
    <row r="46" spans="1:26" ht="15" customHeight="1">
      <c r="A46" s="255" t="s">
        <v>111</v>
      </c>
      <c r="B46" s="255"/>
      <c r="C46" s="255"/>
      <c r="D46" s="12"/>
      <c r="E46" s="12"/>
      <c r="F46" s="251" t="s">
        <v>112</v>
      </c>
      <c r="G46" s="251"/>
      <c r="H46" s="251"/>
      <c r="I46" s="23"/>
      <c r="J46" s="23"/>
      <c r="K46" s="277" t="s">
        <v>158</v>
      </c>
      <c r="L46" s="277"/>
      <c r="M46" s="131"/>
      <c r="N46" s="131"/>
      <c r="X46" s="278" t="str">
        <f>K46</f>
        <v>MIGUEL LEONARDO CALDERÓN MARÍN</v>
      </c>
      <c r="Y46" s="278"/>
      <c r="Z46" s="278"/>
    </row>
    <row r="47" spans="1:26" s="8" customFormat="1" ht="15" customHeight="1">
      <c r="A47" s="257" t="s">
        <v>78</v>
      </c>
      <c r="B47" s="257"/>
      <c r="C47" s="257"/>
      <c r="F47" s="254" t="s">
        <v>83</v>
      </c>
      <c r="G47" s="254"/>
      <c r="H47" s="254"/>
      <c r="I47" s="24"/>
      <c r="J47" s="24"/>
      <c r="K47" s="272" t="s">
        <v>2</v>
      </c>
      <c r="L47" s="272"/>
      <c r="M47" s="132"/>
      <c r="N47" s="132"/>
      <c r="X47" s="273" t="str">
        <f>K47</f>
        <v>Jefe Oficina Asesora de Planeación</v>
      </c>
      <c r="Y47" s="273"/>
      <c r="Z47" s="273"/>
    </row>
    <row r="48" spans="1:26">
      <c r="M48" s="133"/>
      <c r="N48" s="133"/>
    </row>
    <row r="49" spans="13:14" ht="52.5" customHeight="1">
      <c r="M49" s="133"/>
      <c r="N49" s="133"/>
    </row>
    <row r="50" spans="13:14" ht="20.25" customHeight="1">
      <c r="M50" s="133"/>
      <c r="N50" s="133"/>
    </row>
    <row r="51" spans="13:14" ht="27" customHeight="1">
      <c r="M51" s="133"/>
      <c r="N51" s="133"/>
    </row>
    <row r="52" spans="13:14">
      <c r="M52" s="133"/>
      <c r="N52" s="133"/>
    </row>
    <row r="53" spans="13:14">
      <c r="M53" s="133"/>
      <c r="N53" s="133"/>
    </row>
    <row r="54" spans="13:14">
      <c r="M54" s="133"/>
      <c r="N54" s="133"/>
    </row>
    <row r="55" spans="13:14">
      <c r="M55" s="133"/>
      <c r="N55" s="133"/>
    </row>
    <row r="56" spans="13:14">
      <c r="M56" s="133"/>
      <c r="N56" s="133"/>
    </row>
    <row r="57" spans="13:14">
      <c r="M57" s="133"/>
      <c r="N57" s="133"/>
    </row>
    <row r="58" spans="13:14">
      <c r="M58" s="133"/>
      <c r="N58" s="133"/>
    </row>
    <row r="59" spans="13:14">
      <c r="M59" s="133"/>
      <c r="N59" s="133"/>
    </row>
  </sheetData>
  <mergeCells count="62">
    <mergeCell ref="G10:G11"/>
    <mergeCell ref="A47:C47"/>
    <mergeCell ref="F47:H47"/>
    <mergeCell ref="K47:L47"/>
    <mergeCell ref="X47:Z47"/>
    <mergeCell ref="B42:J42"/>
    <mergeCell ref="A43:J43"/>
    <mergeCell ref="A44:D44"/>
    <mergeCell ref="F44:J44"/>
    <mergeCell ref="A46:C46"/>
    <mergeCell ref="F46:H46"/>
    <mergeCell ref="K46:L46"/>
    <mergeCell ref="X46:Z46"/>
    <mergeCell ref="A30:A42"/>
    <mergeCell ref="A45:C45"/>
    <mergeCell ref="B30:B41"/>
    <mergeCell ref="C34:J34"/>
    <mergeCell ref="C35:J35"/>
    <mergeCell ref="C40:J40"/>
    <mergeCell ref="C41:J41"/>
    <mergeCell ref="A12:A29"/>
    <mergeCell ref="C14:J14"/>
    <mergeCell ref="C23:J23"/>
    <mergeCell ref="C24:J24"/>
    <mergeCell ref="B29:J29"/>
    <mergeCell ref="C20:J20"/>
    <mergeCell ref="C15:J15"/>
    <mergeCell ref="C19:J19"/>
    <mergeCell ref="C27:J27"/>
    <mergeCell ref="C28:J28"/>
    <mergeCell ref="B12:B28"/>
    <mergeCell ref="A10:A11"/>
    <mergeCell ref="B10:B11"/>
    <mergeCell ref="C10:C11"/>
    <mergeCell ref="D10:D11"/>
    <mergeCell ref="F10:F11"/>
    <mergeCell ref="E10:E11"/>
    <mergeCell ref="Z10:Z11"/>
    <mergeCell ref="H10:H11"/>
    <mergeCell ref="I10:I11"/>
    <mergeCell ref="J10:J11"/>
    <mergeCell ref="K10:M10"/>
    <mergeCell ref="N10:N11"/>
    <mergeCell ref="R10:R11"/>
    <mergeCell ref="S10:U10"/>
    <mergeCell ref="V10:V11"/>
    <mergeCell ref="W10:Y10"/>
    <mergeCell ref="O10:Q10"/>
    <mergeCell ref="A1:C4"/>
    <mergeCell ref="D1:X4"/>
    <mergeCell ref="Y1:Z1"/>
    <mergeCell ref="Y2:Z2"/>
    <mergeCell ref="Y3:Z3"/>
    <mergeCell ref="Y4:Z4"/>
    <mergeCell ref="A8:B8"/>
    <mergeCell ref="C8:Z8"/>
    <mergeCell ref="A5:B5"/>
    <mergeCell ref="C5:Z5"/>
    <mergeCell ref="A6:B6"/>
    <mergeCell ref="C6:Z6"/>
    <mergeCell ref="A7:B7"/>
    <mergeCell ref="C7:Z7"/>
  </mergeCells>
  <printOptions horizontalCentered="1"/>
  <pageMargins left="0.11811023622047245" right="0.31496062992125984" top="0.35433070866141736" bottom="0.15748031496062992" header="0.31496062992125984" footer="0.31496062992125984"/>
  <pageSetup paperSize="41" scale="3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80"/>
  <sheetViews>
    <sheetView tabSelected="1" view="pageBreakPreview" zoomScale="90" zoomScaleNormal="89" zoomScaleSheetLayoutView="90" workbookViewId="0">
      <selection activeCell="AB18" sqref="AB18"/>
    </sheetView>
  </sheetViews>
  <sheetFormatPr baseColWidth="10" defaultColWidth="11.42578125" defaultRowHeight="18.75"/>
  <cols>
    <col min="1" max="1" width="8" style="3" customWidth="1"/>
    <col min="2" max="2" width="10.85546875" style="3" customWidth="1"/>
    <col min="3" max="3" width="31.7109375" style="3" customWidth="1"/>
    <col min="4" max="5" width="27" style="3" customWidth="1"/>
    <col min="6" max="9" width="20.42578125" style="3" customWidth="1"/>
    <col min="10" max="10" width="21" style="3" customWidth="1"/>
    <col min="11" max="11" width="21.85546875" style="116" hidden="1" customWidth="1"/>
    <col min="12" max="12" width="20.28515625" style="116" hidden="1" customWidth="1"/>
    <col min="13" max="13" width="14.42578125" style="116" hidden="1" customWidth="1"/>
    <col min="14" max="14" width="20.5703125" style="116" hidden="1" customWidth="1"/>
    <col min="15" max="15" width="17.42578125" style="3" hidden="1" customWidth="1"/>
    <col min="16" max="16" width="16.5703125" style="3" hidden="1" customWidth="1"/>
    <col min="17" max="17" width="10.7109375" style="3" hidden="1" customWidth="1"/>
    <col min="18" max="18" width="17.140625" style="3" hidden="1" customWidth="1"/>
    <col min="19" max="19" width="17.7109375" style="3" hidden="1" customWidth="1"/>
    <col min="20" max="20" width="18.140625" style="3" hidden="1" customWidth="1"/>
    <col min="21" max="21" width="10.28515625" style="3" hidden="1" customWidth="1"/>
    <col min="22" max="22" width="17.28515625" style="3" hidden="1" customWidth="1"/>
    <col min="23" max="23" width="20" style="3" customWidth="1"/>
    <col min="24" max="24" width="19.28515625" style="3" customWidth="1"/>
    <col min="25" max="25" width="14.42578125" style="3" customWidth="1"/>
    <col min="26" max="26" width="21.7109375" style="3" customWidth="1"/>
    <col min="27" max="27" width="11.42578125" style="177"/>
    <col min="28" max="28" width="21" style="177" bestFit="1" customWidth="1"/>
    <col min="29" max="29" width="12.28515625" style="177" bestFit="1" customWidth="1"/>
    <col min="30" max="16384" width="11.42578125" style="3"/>
  </cols>
  <sheetData>
    <row r="1" spans="1:29" s="2" customFormat="1" ht="12.75" customHeight="1">
      <c r="A1" s="207"/>
      <c r="B1" s="208"/>
      <c r="C1" s="209"/>
      <c r="D1" s="216" t="s">
        <v>210</v>
      </c>
      <c r="E1" s="260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8"/>
      <c r="Y1" s="224" t="s">
        <v>16</v>
      </c>
      <c r="Z1" s="225"/>
      <c r="AA1" s="176"/>
      <c r="AB1" s="176"/>
      <c r="AC1" s="176"/>
    </row>
    <row r="2" spans="1:29" s="2" customFormat="1" ht="12.75" customHeight="1">
      <c r="A2" s="210"/>
      <c r="B2" s="211"/>
      <c r="C2" s="212"/>
      <c r="D2" s="216"/>
      <c r="E2" s="260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8"/>
      <c r="Y2" s="224" t="s">
        <v>159</v>
      </c>
      <c r="Z2" s="225"/>
      <c r="AA2" s="176"/>
      <c r="AB2" s="176"/>
      <c r="AC2" s="176"/>
    </row>
    <row r="3" spans="1:29" s="2" customFormat="1" ht="12" customHeight="1">
      <c r="A3" s="210"/>
      <c r="B3" s="211"/>
      <c r="C3" s="212"/>
      <c r="D3" s="216"/>
      <c r="E3" s="260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8"/>
      <c r="Y3" s="224" t="s">
        <v>167</v>
      </c>
      <c r="Z3" s="225"/>
      <c r="AA3" s="176"/>
      <c r="AB3" s="176"/>
      <c r="AC3" s="176"/>
    </row>
    <row r="4" spans="1:29" s="2" customFormat="1" ht="14.25" customHeight="1">
      <c r="A4" s="213"/>
      <c r="B4" s="214"/>
      <c r="C4" s="215"/>
      <c r="D4" s="216"/>
      <c r="E4" s="260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8"/>
      <c r="Y4" s="226" t="s">
        <v>17</v>
      </c>
      <c r="Z4" s="226"/>
      <c r="AA4" s="176"/>
      <c r="AB4" s="176"/>
      <c r="AC4" s="176"/>
    </row>
    <row r="5" spans="1:29" ht="12.75" customHeight="1">
      <c r="A5" s="219" t="s">
        <v>18</v>
      </c>
      <c r="B5" s="219"/>
      <c r="C5" s="220" t="s">
        <v>113</v>
      </c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2"/>
    </row>
    <row r="6" spans="1:29" ht="11.25" customHeight="1">
      <c r="A6" s="219" t="s">
        <v>115</v>
      </c>
      <c r="B6" s="219"/>
      <c r="C6" s="220" t="s">
        <v>114</v>
      </c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2"/>
    </row>
    <row r="7" spans="1:29" ht="12.75" customHeight="1">
      <c r="A7" s="259" t="s">
        <v>116</v>
      </c>
      <c r="B7" s="259"/>
      <c r="C7" s="220" t="s">
        <v>118</v>
      </c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2"/>
    </row>
    <row r="8" spans="1:29" ht="20.45" customHeight="1">
      <c r="A8" s="259" t="s">
        <v>117</v>
      </c>
      <c r="B8" s="259"/>
      <c r="C8" s="220" t="s">
        <v>156</v>
      </c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2"/>
    </row>
    <row r="9" spans="1:29">
      <c r="A9" s="4"/>
      <c r="B9" s="5"/>
      <c r="C9" s="6"/>
      <c r="D9" s="6"/>
      <c r="E9" s="6"/>
      <c r="F9" s="19"/>
      <c r="G9" s="7"/>
      <c r="H9" s="7"/>
      <c r="I9" s="7"/>
      <c r="J9" s="7"/>
    </row>
    <row r="10" spans="1:29" ht="23.25" customHeight="1">
      <c r="A10" s="229" t="s">
        <v>23</v>
      </c>
      <c r="B10" s="229" t="s">
        <v>213</v>
      </c>
      <c r="C10" s="229" t="s">
        <v>211</v>
      </c>
      <c r="D10" s="229" t="s">
        <v>212</v>
      </c>
      <c r="E10" s="229" t="s">
        <v>160</v>
      </c>
      <c r="F10" s="229" t="s">
        <v>42</v>
      </c>
      <c r="G10" s="229" t="s">
        <v>214</v>
      </c>
      <c r="H10" s="229" t="s">
        <v>43</v>
      </c>
      <c r="I10" s="229" t="s">
        <v>45</v>
      </c>
      <c r="J10" s="229" t="s">
        <v>26</v>
      </c>
      <c r="K10" s="261" t="s">
        <v>27</v>
      </c>
      <c r="L10" s="262"/>
      <c r="M10" s="263"/>
      <c r="N10" s="264" t="s">
        <v>28</v>
      </c>
      <c r="O10" s="245" t="s">
        <v>39</v>
      </c>
      <c r="P10" s="245"/>
      <c r="Q10" s="245"/>
      <c r="R10" s="245" t="s">
        <v>28</v>
      </c>
      <c r="S10" s="231" t="s">
        <v>40</v>
      </c>
      <c r="T10" s="231"/>
      <c r="U10" s="231"/>
      <c r="V10" s="231" t="s">
        <v>28</v>
      </c>
      <c r="W10" s="233" t="s">
        <v>27</v>
      </c>
      <c r="X10" s="234"/>
      <c r="Y10" s="235"/>
      <c r="Z10" s="236" t="s">
        <v>28</v>
      </c>
    </row>
    <row r="11" spans="1:29" ht="33" customHeight="1">
      <c r="A11" s="230"/>
      <c r="B11" s="230"/>
      <c r="C11" s="230"/>
      <c r="D11" s="230"/>
      <c r="E11" s="230"/>
      <c r="F11" s="230"/>
      <c r="G11" s="230"/>
      <c r="H11" s="230"/>
      <c r="I11" s="230"/>
      <c r="J11" s="230"/>
      <c r="K11" s="117" t="s">
        <v>0</v>
      </c>
      <c r="L11" s="117" t="s">
        <v>29</v>
      </c>
      <c r="M11" s="118" t="s">
        <v>30</v>
      </c>
      <c r="N11" s="265"/>
      <c r="O11" s="34" t="s">
        <v>0</v>
      </c>
      <c r="P11" s="34" t="s">
        <v>29</v>
      </c>
      <c r="Q11" s="34" t="s">
        <v>30</v>
      </c>
      <c r="R11" s="246"/>
      <c r="S11" s="35" t="s">
        <v>0</v>
      </c>
      <c r="T11" s="35" t="s">
        <v>29</v>
      </c>
      <c r="U11" s="35" t="s">
        <v>30</v>
      </c>
      <c r="V11" s="232"/>
      <c r="W11" s="36" t="s">
        <v>0</v>
      </c>
      <c r="X11" s="36" t="s">
        <v>29</v>
      </c>
      <c r="Y11" s="37" t="s">
        <v>30</v>
      </c>
      <c r="Z11" s="237"/>
    </row>
    <row r="12" spans="1:29" ht="56.25" customHeight="1">
      <c r="A12" s="248" t="s">
        <v>119</v>
      </c>
      <c r="B12" s="269" t="s">
        <v>191</v>
      </c>
      <c r="C12" s="32" t="s">
        <v>121</v>
      </c>
      <c r="D12" s="32" t="s">
        <v>176</v>
      </c>
      <c r="E12" s="144" t="s">
        <v>161</v>
      </c>
      <c r="F12" s="145" t="s">
        <v>122</v>
      </c>
      <c r="G12" s="90" t="s">
        <v>177</v>
      </c>
      <c r="H12" s="66" t="s">
        <v>64</v>
      </c>
      <c r="I12" s="67" t="s">
        <v>65</v>
      </c>
      <c r="J12" s="115" t="s">
        <v>202</v>
      </c>
      <c r="K12" s="160">
        <v>126000000</v>
      </c>
      <c r="L12" s="161"/>
      <c r="M12" s="161"/>
      <c r="N12" s="162">
        <f>SUM(K12:M12)</f>
        <v>126000000</v>
      </c>
      <c r="O12" s="143">
        <v>0</v>
      </c>
      <c r="P12" s="27">
        <v>0</v>
      </c>
      <c r="Q12" s="27">
        <v>0</v>
      </c>
      <c r="R12" s="28">
        <f>+O12+P12+Q12</f>
        <v>0</v>
      </c>
      <c r="S12" s="29">
        <v>21000000</v>
      </c>
      <c r="T12" s="27">
        <v>0</v>
      </c>
      <c r="U12" s="27">
        <v>0</v>
      </c>
      <c r="V12" s="28">
        <f>+S12+T12+U12</f>
        <v>21000000</v>
      </c>
      <c r="W12" s="81">
        <f>SUM(K12-O12+S12)</f>
        <v>147000000</v>
      </c>
      <c r="X12" s="81">
        <f t="shared" ref="X12:Y13" si="0">SUM(L12-P12+T12)</f>
        <v>0</v>
      </c>
      <c r="Y12" s="81">
        <f t="shared" si="0"/>
        <v>0</v>
      </c>
      <c r="Z12" s="83">
        <f>SUM(W12:Y12)</f>
        <v>147000000</v>
      </c>
      <c r="AB12" s="81"/>
    </row>
    <row r="13" spans="1:29" ht="56.25" customHeight="1">
      <c r="A13" s="248"/>
      <c r="B13" s="270"/>
      <c r="C13" s="32" t="s">
        <v>121</v>
      </c>
      <c r="D13" s="32" t="s">
        <v>176</v>
      </c>
      <c r="E13" s="144" t="s">
        <v>161</v>
      </c>
      <c r="F13" s="145" t="s">
        <v>122</v>
      </c>
      <c r="G13" s="90" t="s">
        <v>177</v>
      </c>
      <c r="H13" s="42" t="s">
        <v>69</v>
      </c>
      <c r="I13" s="33" t="s">
        <v>66</v>
      </c>
      <c r="J13" s="115" t="s">
        <v>202</v>
      </c>
      <c r="K13" s="160">
        <v>0</v>
      </c>
      <c r="L13" s="163"/>
      <c r="M13" s="163"/>
      <c r="N13" s="162">
        <f>SUM(K13:M13)</f>
        <v>0</v>
      </c>
      <c r="O13" s="29">
        <v>0</v>
      </c>
      <c r="P13" s="43">
        <v>0</v>
      </c>
      <c r="Q13" s="43">
        <v>0</v>
      </c>
      <c r="R13" s="44">
        <f t="shared" ref="R13" si="1">+O13+P13+Q13</f>
        <v>0</v>
      </c>
      <c r="S13" s="29">
        <v>0</v>
      </c>
      <c r="T13" s="43">
        <v>0</v>
      </c>
      <c r="U13" s="43">
        <v>0</v>
      </c>
      <c r="V13" s="44">
        <f t="shared" ref="V13" si="2">+S13+T13+U13</f>
        <v>0</v>
      </c>
      <c r="W13" s="81">
        <f>SUM(K13-O13+S13)</f>
        <v>0</v>
      </c>
      <c r="X13" s="81">
        <f t="shared" si="0"/>
        <v>0</v>
      </c>
      <c r="Y13" s="81">
        <f t="shared" si="0"/>
        <v>0</v>
      </c>
      <c r="Z13" s="83">
        <f>SUM(W13:Y13)</f>
        <v>0</v>
      </c>
    </row>
    <row r="14" spans="1:29" s="20" customFormat="1" ht="12" customHeight="1">
      <c r="A14" s="248"/>
      <c r="B14" s="270"/>
      <c r="C14" s="266" t="s">
        <v>178</v>
      </c>
      <c r="D14" s="266"/>
      <c r="E14" s="266"/>
      <c r="F14" s="266"/>
      <c r="G14" s="266"/>
      <c r="H14" s="266"/>
      <c r="I14" s="266"/>
      <c r="J14" s="266"/>
      <c r="K14" s="164">
        <f>SUM(K12:K13)</f>
        <v>126000000</v>
      </c>
      <c r="L14" s="164">
        <f t="shared" ref="L14:N14" si="3">SUM(L12:L13)</f>
        <v>0</v>
      </c>
      <c r="M14" s="164">
        <f t="shared" si="3"/>
        <v>0</v>
      </c>
      <c r="N14" s="164">
        <f t="shared" si="3"/>
        <v>126000000</v>
      </c>
      <c r="O14" s="101">
        <f>SUM(O12:O13)</f>
        <v>0</v>
      </c>
      <c r="P14" s="101">
        <f>SUM(P12:P13)</f>
        <v>0</v>
      </c>
      <c r="Q14" s="101">
        <f t="shared" ref="Q14:Z14" si="4">SUM(Q12:Q13)</f>
        <v>0</v>
      </c>
      <c r="R14" s="101">
        <f>SUM(R12:R13)</f>
        <v>0</v>
      </c>
      <c r="S14" s="101">
        <f>SUM(S12:S13)</f>
        <v>21000000</v>
      </c>
      <c r="T14" s="101">
        <f>SUM(T12:T13)</f>
        <v>0</v>
      </c>
      <c r="U14" s="101">
        <f t="shared" si="4"/>
        <v>0</v>
      </c>
      <c r="V14" s="101">
        <f>SUM(V12:V13)</f>
        <v>21000000</v>
      </c>
      <c r="W14" s="89">
        <f>SUM(W12:W13)</f>
        <v>147000000</v>
      </c>
      <c r="X14" s="102">
        <f t="shared" si="4"/>
        <v>0</v>
      </c>
      <c r="Y14" s="102">
        <f t="shared" si="4"/>
        <v>0</v>
      </c>
      <c r="Z14" s="102">
        <f t="shared" si="4"/>
        <v>147000000</v>
      </c>
      <c r="AA14" s="178"/>
      <c r="AB14" s="178"/>
      <c r="AC14" s="178"/>
    </row>
    <row r="15" spans="1:29" ht="56.25" customHeight="1">
      <c r="A15" s="248"/>
      <c r="B15" s="270"/>
      <c r="C15" s="32" t="s">
        <v>121</v>
      </c>
      <c r="D15" s="32" t="s">
        <v>176</v>
      </c>
      <c r="E15" s="144" t="s">
        <v>161</v>
      </c>
      <c r="F15" s="145" t="s">
        <v>122</v>
      </c>
      <c r="G15" s="90" t="s">
        <v>179</v>
      </c>
      <c r="H15" s="66" t="s">
        <v>64</v>
      </c>
      <c r="I15" s="67" t="s">
        <v>65</v>
      </c>
      <c r="J15" s="115" t="s">
        <v>203</v>
      </c>
      <c r="K15" s="160">
        <v>155000000</v>
      </c>
      <c r="L15" s="161"/>
      <c r="M15" s="161"/>
      <c r="N15" s="162">
        <f>SUM(K15:M15)</f>
        <v>155000000</v>
      </c>
      <c r="O15" s="143">
        <v>0</v>
      </c>
      <c r="P15" s="27">
        <v>0</v>
      </c>
      <c r="Q15" s="27">
        <v>0</v>
      </c>
      <c r="R15" s="28">
        <f>+O15+P15+Q15</f>
        <v>0</v>
      </c>
      <c r="S15" s="29">
        <v>38000000</v>
      </c>
      <c r="T15" s="27">
        <v>0</v>
      </c>
      <c r="U15" s="27">
        <v>0</v>
      </c>
      <c r="V15" s="28">
        <f>+S15+T15+U15</f>
        <v>38000000</v>
      </c>
      <c r="W15" s="81">
        <f>SUM(K15-O15+S15)</f>
        <v>193000000</v>
      </c>
      <c r="X15" s="81">
        <f t="shared" ref="X15:Y16" si="5">SUM(L15-P15+T15)</f>
        <v>0</v>
      </c>
      <c r="Y15" s="81">
        <f t="shared" si="5"/>
        <v>0</v>
      </c>
      <c r="Z15" s="83">
        <f>SUM(W15:Y15)</f>
        <v>193000000</v>
      </c>
    </row>
    <row r="16" spans="1:29" ht="56.25" customHeight="1">
      <c r="A16" s="248"/>
      <c r="B16" s="270"/>
      <c r="C16" s="32" t="s">
        <v>121</v>
      </c>
      <c r="D16" s="32" t="s">
        <v>176</v>
      </c>
      <c r="E16" s="144" t="s">
        <v>161</v>
      </c>
      <c r="F16" s="145" t="s">
        <v>122</v>
      </c>
      <c r="G16" s="90" t="s">
        <v>179</v>
      </c>
      <c r="H16" s="42" t="s">
        <v>69</v>
      </c>
      <c r="I16" s="33" t="s">
        <v>66</v>
      </c>
      <c r="J16" s="115" t="s">
        <v>203</v>
      </c>
      <c r="K16" s="160">
        <v>20000000</v>
      </c>
      <c r="L16" s="163"/>
      <c r="M16" s="163"/>
      <c r="N16" s="162">
        <f>SUM(K16:M16)</f>
        <v>20000000</v>
      </c>
      <c r="O16" s="29">
        <v>20000000</v>
      </c>
      <c r="P16" s="43">
        <v>0</v>
      </c>
      <c r="Q16" s="43">
        <v>0</v>
      </c>
      <c r="R16" s="44">
        <f t="shared" ref="R16" si="6">+O16+P16+Q16</f>
        <v>20000000</v>
      </c>
      <c r="S16" s="29">
        <v>0</v>
      </c>
      <c r="T16" s="43">
        <v>0</v>
      </c>
      <c r="U16" s="43">
        <v>0</v>
      </c>
      <c r="V16" s="44">
        <f t="shared" ref="V16" si="7">+S16+T16+U16</f>
        <v>0</v>
      </c>
      <c r="W16" s="81">
        <f>SUM(K16-O16+S16)</f>
        <v>0</v>
      </c>
      <c r="X16" s="81">
        <f t="shared" si="5"/>
        <v>0</v>
      </c>
      <c r="Y16" s="81">
        <f t="shared" si="5"/>
        <v>0</v>
      </c>
      <c r="Z16" s="83">
        <f>SUM(W16:Y16)</f>
        <v>0</v>
      </c>
    </row>
    <row r="17" spans="1:29" s="20" customFormat="1" ht="12" customHeight="1">
      <c r="A17" s="248"/>
      <c r="B17" s="270"/>
      <c r="C17" s="266" t="s">
        <v>180</v>
      </c>
      <c r="D17" s="266"/>
      <c r="E17" s="266"/>
      <c r="F17" s="266"/>
      <c r="G17" s="266"/>
      <c r="H17" s="266"/>
      <c r="I17" s="266"/>
      <c r="J17" s="266"/>
      <c r="K17" s="164">
        <f>SUM(K15:K16)</f>
        <v>175000000</v>
      </c>
      <c r="L17" s="164">
        <f t="shared" ref="L17:N17" si="8">SUM(L15:L16)</f>
        <v>0</v>
      </c>
      <c r="M17" s="164">
        <f t="shared" si="8"/>
        <v>0</v>
      </c>
      <c r="N17" s="164">
        <f t="shared" si="8"/>
        <v>175000000</v>
      </c>
      <c r="O17" s="101">
        <f>SUM(O15:O16)</f>
        <v>20000000</v>
      </c>
      <c r="P17" s="101">
        <f>SUM(P15:P16)</f>
        <v>0</v>
      </c>
      <c r="Q17" s="101">
        <f t="shared" ref="Q17" si="9">SUM(Q15:Q16)</f>
        <v>0</v>
      </c>
      <c r="R17" s="101">
        <f>SUM(R15:R16)</f>
        <v>20000000</v>
      </c>
      <c r="S17" s="101">
        <f>SUM(S15:S16)</f>
        <v>38000000</v>
      </c>
      <c r="T17" s="101">
        <f>SUM(T15:T16)</f>
        <v>0</v>
      </c>
      <c r="U17" s="101">
        <f t="shared" ref="U17" si="10">SUM(U15:U16)</f>
        <v>0</v>
      </c>
      <c r="V17" s="101">
        <f>SUM(V15:V16)</f>
        <v>38000000</v>
      </c>
      <c r="W17" s="89">
        <f>SUM(W15:W16)</f>
        <v>193000000</v>
      </c>
      <c r="X17" s="102">
        <f t="shared" ref="X17:Z17" si="11">SUM(X15:X16)</f>
        <v>0</v>
      </c>
      <c r="Y17" s="102">
        <f t="shared" si="11"/>
        <v>0</v>
      </c>
      <c r="Z17" s="102">
        <f t="shared" si="11"/>
        <v>193000000</v>
      </c>
      <c r="AA17" s="178"/>
      <c r="AB17" s="178"/>
      <c r="AC17" s="178"/>
    </row>
    <row r="18" spans="1:29" ht="56.25" customHeight="1">
      <c r="A18" s="248"/>
      <c r="B18" s="270"/>
      <c r="C18" s="32" t="s">
        <v>121</v>
      </c>
      <c r="D18" s="32" t="s">
        <v>176</v>
      </c>
      <c r="E18" s="144" t="s">
        <v>161</v>
      </c>
      <c r="F18" s="145" t="s">
        <v>122</v>
      </c>
      <c r="G18" s="90" t="s">
        <v>181</v>
      </c>
      <c r="H18" s="66" t="s">
        <v>64</v>
      </c>
      <c r="I18" s="67" t="s">
        <v>65</v>
      </c>
      <c r="J18" s="115" t="s">
        <v>204</v>
      </c>
      <c r="K18" s="160">
        <v>147000000</v>
      </c>
      <c r="L18" s="161"/>
      <c r="M18" s="161"/>
      <c r="N18" s="162">
        <f>SUM(K18:M18)</f>
        <v>147000000</v>
      </c>
      <c r="O18" s="143">
        <v>0</v>
      </c>
      <c r="P18" s="27">
        <v>0</v>
      </c>
      <c r="Q18" s="27">
        <v>0</v>
      </c>
      <c r="R18" s="28">
        <f>+O18+P18+Q18</f>
        <v>0</v>
      </c>
      <c r="S18" s="29">
        <v>46000000</v>
      </c>
      <c r="T18" s="27">
        <v>0</v>
      </c>
      <c r="U18" s="27">
        <v>0</v>
      </c>
      <c r="V18" s="28">
        <f>+S18+T18+U18</f>
        <v>46000000</v>
      </c>
      <c r="W18" s="81">
        <f>SUM(K18-O18+S18)</f>
        <v>193000000</v>
      </c>
      <c r="X18" s="81">
        <f t="shared" ref="X18:Y19" si="12">SUM(L18-P18+T18)</f>
        <v>0</v>
      </c>
      <c r="Y18" s="81">
        <f t="shared" si="12"/>
        <v>0</v>
      </c>
      <c r="Z18" s="83">
        <f>SUM(W18:Y18)</f>
        <v>193000000</v>
      </c>
    </row>
    <row r="19" spans="1:29" ht="56.25" customHeight="1">
      <c r="A19" s="248"/>
      <c r="B19" s="270"/>
      <c r="C19" s="32" t="s">
        <v>121</v>
      </c>
      <c r="D19" s="32" t="s">
        <v>176</v>
      </c>
      <c r="E19" s="144" t="s">
        <v>161</v>
      </c>
      <c r="F19" s="145" t="s">
        <v>122</v>
      </c>
      <c r="G19" s="90" t="s">
        <v>181</v>
      </c>
      <c r="H19" s="42" t="s">
        <v>69</v>
      </c>
      <c r="I19" s="33" t="s">
        <v>66</v>
      </c>
      <c r="J19" s="115" t="s">
        <v>204</v>
      </c>
      <c r="K19" s="160">
        <v>28000000</v>
      </c>
      <c r="L19" s="163"/>
      <c r="M19" s="163"/>
      <c r="N19" s="162">
        <f>SUM(K19:M19)</f>
        <v>28000000</v>
      </c>
      <c r="O19" s="29">
        <v>28000000</v>
      </c>
      <c r="P19" s="43">
        <v>0</v>
      </c>
      <c r="Q19" s="43">
        <v>0</v>
      </c>
      <c r="R19" s="44">
        <f t="shared" ref="R19" si="13">+O19+P19+Q19</f>
        <v>28000000</v>
      </c>
      <c r="S19" s="29">
        <v>0</v>
      </c>
      <c r="T19" s="43">
        <v>0</v>
      </c>
      <c r="U19" s="43">
        <v>0</v>
      </c>
      <c r="V19" s="44">
        <f t="shared" ref="V19" si="14">+S19+T19+U19</f>
        <v>0</v>
      </c>
      <c r="W19" s="81">
        <f>SUM(K19-O19+S19)</f>
        <v>0</v>
      </c>
      <c r="X19" s="81">
        <f t="shared" si="12"/>
        <v>0</v>
      </c>
      <c r="Y19" s="81">
        <f t="shared" si="12"/>
        <v>0</v>
      </c>
      <c r="Z19" s="83">
        <f>SUM(W19:Y19)</f>
        <v>0</v>
      </c>
    </row>
    <row r="20" spans="1:29" s="20" customFormat="1" ht="12" customHeight="1">
      <c r="A20" s="248"/>
      <c r="B20" s="270"/>
      <c r="C20" s="266" t="s">
        <v>182</v>
      </c>
      <c r="D20" s="266"/>
      <c r="E20" s="266"/>
      <c r="F20" s="266"/>
      <c r="G20" s="266"/>
      <c r="H20" s="266"/>
      <c r="I20" s="266"/>
      <c r="J20" s="266"/>
      <c r="K20" s="164">
        <f>SUM(K18:K19)</f>
        <v>175000000</v>
      </c>
      <c r="L20" s="164">
        <f t="shared" ref="L20:N20" si="15">SUM(L18:L19)</f>
        <v>0</v>
      </c>
      <c r="M20" s="164">
        <f t="shared" si="15"/>
        <v>0</v>
      </c>
      <c r="N20" s="164">
        <f t="shared" si="15"/>
        <v>175000000</v>
      </c>
      <c r="O20" s="101">
        <f>SUM(O18:O19)</f>
        <v>28000000</v>
      </c>
      <c r="P20" s="101">
        <f>SUM(P18:P19)</f>
        <v>0</v>
      </c>
      <c r="Q20" s="101">
        <f t="shared" ref="Q20" si="16">SUM(Q18:Q19)</f>
        <v>0</v>
      </c>
      <c r="R20" s="101">
        <f>SUM(R18:R19)</f>
        <v>28000000</v>
      </c>
      <c r="S20" s="101">
        <f>SUM(S18:S19)</f>
        <v>46000000</v>
      </c>
      <c r="T20" s="101">
        <f>SUM(T18:T19)</f>
        <v>0</v>
      </c>
      <c r="U20" s="101">
        <f t="shared" ref="U20" si="17">SUM(U18:U19)</f>
        <v>0</v>
      </c>
      <c r="V20" s="101">
        <f>SUM(V18:V19)</f>
        <v>46000000</v>
      </c>
      <c r="W20" s="89">
        <f>SUM(W18:W19)</f>
        <v>193000000</v>
      </c>
      <c r="X20" s="102">
        <f t="shared" ref="X20:Z20" si="18">SUM(X18:X19)</f>
        <v>0</v>
      </c>
      <c r="Y20" s="102">
        <f t="shared" si="18"/>
        <v>0</v>
      </c>
      <c r="Z20" s="102">
        <f t="shared" si="18"/>
        <v>193000000</v>
      </c>
      <c r="AA20" s="178"/>
      <c r="AB20" s="178"/>
      <c r="AC20" s="178"/>
    </row>
    <row r="21" spans="1:29" ht="56.25" customHeight="1">
      <c r="A21" s="248"/>
      <c r="B21" s="270"/>
      <c r="C21" s="32" t="s">
        <v>121</v>
      </c>
      <c r="D21" s="32" t="s">
        <v>176</v>
      </c>
      <c r="E21" s="144" t="s">
        <v>161</v>
      </c>
      <c r="F21" s="145" t="s">
        <v>122</v>
      </c>
      <c r="G21" s="90" t="s">
        <v>183</v>
      </c>
      <c r="H21" s="66" t="s">
        <v>64</v>
      </c>
      <c r="I21" s="67" t="s">
        <v>65</v>
      </c>
      <c r="J21" s="115" t="s">
        <v>204</v>
      </c>
      <c r="K21" s="160">
        <v>147000000</v>
      </c>
      <c r="L21" s="161"/>
      <c r="M21" s="161"/>
      <c r="N21" s="162">
        <f>SUM(K21:M21)</f>
        <v>147000000</v>
      </c>
      <c r="O21" s="143">
        <v>0</v>
      </c>
      <c r="P21" s="27">
        <v>0</v>
      </c>
      <c r="Q21" s="27">
        <v>0</v>
      </c>
      <c r="R21" s="28">
        <f>+O21+P21+Q21</f>
        <v>0</v>
      </c>
      <c r="S21" s="29">
        <v>46000000</v>
      </c>
      <c r="T21" s="27">
        <v>0</v>
      </c>
      <c r="U21" s="27">
        <v>0</v>
      </c>
      <c r="V21" s="28">
        <f>+S21+T21+U21</f>
        <v>46000000</v>
      </c>
      <c r="W21" s="81">
        <f>SUM(K21-O21+S21)</f>
        <v>193000000</v>
      </c>
      <c r="X21" s="81">
        <f t="shared" ref="X21:Y22" si="19">SUM(L21-P21+T21)</f>
        <v>0</v>
      </c>
      <c r="Y21" s="81">
        <f t="shared" si="19"/>
        <v>0</v>
      </c>
      <c r="Z21" s="83">
        <f>SUM(W21:Y21)</f>
        <v>193000000</v>
      </c>
    </row>
    <row r="22" spans="1:29" ht="56.25" customHeight="1">
      <c r="A22" s="248"/>
      <c r="B22" s="270"/>
      <c r="C22" s="32" t="s">
        <v>121</v>
      </c>
      <c r="D22" s="32" t="s">
        <v>176</v>
      </c>
      <c r="E22" s="144" t="s">
        <v>161</v>
      </c>
      <c r="F22" s="145" t="s">
        <v>122</v>
      </c>
      <c r="G22" s="90" t="s">
        <v>183</v>
      </c>
      <c r="H22" s="42" t="s">
        <v>69</v>
      </c>
      <c r="I22" s="33" t="s">
        <v>66</v>
      </c>
      <c r="J22" s="115" t="s">
        <v>204</v>
      </c>
      <c r="K22" s="160">
        <v>40000000</v>
      </c>
      <c r="L22" s="163"/>
      <c r="M22" s="163"/>
      <c r="N22" s="162">
        <f>SUM(K22:M22)</f>
        <v>40000000</v>
      </c>
      <c r="O22" s="29">
        <v>40000000</v>
      </c>
      <c r="P22" s="43">
        <v>0</v>
      </c>
      <c r="Q22" s="43">
        <v>0</v>
      </c>
      <c r="R22" s="44">
        <f t="shared" ref="R22" si="20">+O22+P22+Q22</f>
        <v>40000000</v>
      </c>
      <c r="S22" s="29">
        <v>0</v>
      </c>
      <c r="T22" s="43">
        <v>0</v>
      </c>
      <c r="U22" s="43">
        <v>0</v>
      </c>
      <c r="V22" s="44">
        <f t="shared" ref="V22" si="21">+S22+T22+U22</f>
        <v>0</v>
      </c>
      <c r="W22" s="81">
        <f>SUM(K22-O22+S22)</f>
        <v>0</v>
      </c>
      <c r="X22" s="81">
        <f t="shared" si="19"/>
        <v>0</v>
      </c>
      <c r="Y22" s="81">
        <f t="shared" si="19"/>
        <v>0</v>
      </c>
      <c r="Z22" s="83">
        <f>SUM(W22:Y22)</f>
        <v>0</v>
      </c>
    </row>
    <row r="23" spans="1:29" s="20" customFormat="1" ht="12" customHeight="1">
      <c r="A23" s="248"/>
      <c r="B23" s="270"/>
      <c r="C23" s="266" t="s">
        <v>184</v>
      </c>
      <c r="D23" s="266"/>
      <c r="E23" s="266"/>
      <c r="F23" s="266"/>
      <c r="G23" s="266"/>
      <c r="H23" s="266"/>
      <c r="I23" s="266"/>
      <c r="J23" s="266"/>
      <c r="K23" s="164">
        <f>SUM(K21:K22)</f>
        <v>187000000</v>
      </c>
      <c r="L23" s="164">
        <f t="shared" ref="L23:N23" si="22">SUM(L21:L22)</f>
        <v>0</v>
      </c>
      <c r="M23" s="164">
        <f t="shared" si="22"/>
        <v>0</v>
      </c>
      <c r="N23" s="164">
        <f t="shared" si="22"/>
        <v>187000000</v>
      </c>
      <c r="O23" s="101">
        <f>SUM(O21:O22)</f>
        <v>40000000</v>
      </c>
      <c r="P23" s="101">
        <f>SUM(P21:P22)</f>
        <v>0</v>
      </c>
      <c r="Q23" s="101">
        <f t="shared" ref="Q23" si="23">SUM(Q21:Q22)</f>
        <v>0</v>
      </c>
      <c r="R23" s="101">
        <f>SUM(R21:R22)</f>
        <v>40000000</v>
      </c>
      <c r="S23" s="101">
        <f>SUM(S21:S22)</f>
        <v>46000000</v>
      </c>
      <c r="T23" s="101">
        <f>SUM(T21:T22)</f>
        <v>0</v>
      </c>
      <c r="U23" s="101">
        <f t="shared" ref="U23" si="24">SUM(U21:U22)</f>
        <v>0</v>
      </c>
      <c r="V23" s="101">
        <f>SUM(V21:V22)</f>
        <v>46000000</v>
      </c>
      <c r="W23" s="89">
        <f>SUM(W21:W22)</f>
        <v>193000000</v>
      </c>
      <c r="X23" s="102">
        <f t="shared" ref="X23:Z23" si="25">SUM(X21:X22)</f>
        <v>0</v>
      </c>
      <c r="Y23" s="102">
        <f t="shared" si="25"/>
        <v>0</v>
      </c>
      <c r="Z23" s="102">
        <f t="shared" si="25"/>
        <v>193000000</v>
      </c>
      <c r="AA23" s="178"/>
      <c r="AB23" s="178"/>
      <c r="AC23" s="178"/>
    </row>
    <row r="24" spans="1:29" ht="56.25" customHeight="1">
      <c r="A24" s="248"/>
      <c r="B24" s="270"/>
      <c r="C24" s="32" t="s">
        <v>121</v>
      </c>
      <c r="D24" s="32" t="s">
        <v>176</v>
      </c>
      <c r="E24" s="144" t="s">
        <v>161</v>
      </c>
      <c r="F24" s="145" t="s">
        <v>122</v>
      </c>
      <c r="G24" s="90" t="s">
        <v>185</v>
      </c>
      <c r="H24" s="66" t="s">
        <v>64</v>
      </c>
      <c r="I24" s="67" t="s">
        <v>65</v>
      </c>
      <c r="J24" s="115" t="s">
        <v>203</v>
      </c>
      <c r="K24" s="160">
        <v>147000000</v>
      </c>
      <c r="L24" s="161"/>
      <c r="M24" s="161"/>
      <c r="N24" s="162">
        <f>SUM(K24:M24)</f>
        <v>147000000</v>
      </c>
      <c r="O24" s="143">
        <v>0</v>
      </c>
      <c r="P24" s="27">
        <v>0</v>
      </c>
      <c r="Q24" s="27">
        <v>0</v>
      </c>
      <c r="R24" s="28">
        <f>+O24+P24+Q24</f>
        <v>0</v>
      </c>
      <c r="S24" s="29">
        <v>46000000</v>
      </c>
      <c r="T24" s="27">
        <v>0</v>
      </c>
      <c r="U24" s="27">
        <v>0</v>
      </c>
      <c r="V24" s="28">
        <f>+S24+T24+U24</f>
        <v>46000000</v>
      </c>
      <c r="W24" s="81">
        <f>SUM(K24-O24+S24)</f>
        <v>193000000</v>
      </c>
      <c r="X24" s="81">
        <f t="shared" ref="X24:Y25" si="26">SUM(L24-P24+T24)</f>
        <v>0</v>
      </c>
      <c r="Y24" s="81">
        <f t="shared" si="26"/>
        <v>0</v>
      </c>
      <c r="Z24" s="83">
        <f>SUM(W24:Y24)</f>
        <v>193000000</v>
      </c>
    </row>
    <row r="25" spans="1:29" ht="56.25" customHeight="1">
      <c r="A25" s="248"/>
      <c r="B25" s="270"/>
      <c r="C25" s="32" t="s">
        <v>121</v>
      </c>
      <c r="D25" s="32" t="s">
        <v>176</v>
      </c>
      <c r="E25" s="144" t="s">
        <v>161</v>
      </c>
      <c r="F25" s="145" t="s">
        <v>122</v>
      </c>
      <c r="G25" s="90" t="s">
        <v>185</v>
      </c>
      <c r="H25" s="42" t="s">
        <v>69</v>
      </c>
      <c r="I25" s="33" t="s">
        <v>66</v>
      </c>
      <c r="J25" s="115" t="s">
        <v>203</v>
      </c>
      <c r="K25" s="160">
        <v>28000000</v>
      </c>
      <c r="L25" s="163"/>
      <c r="M25" s="163"/>
      <c r="N25" s="162">
        <f>SUM(K25:M25)</f>
        <v>28000000</v>
      </c>
      <c r="O25" s="29">
        <v>28000000</v>
      </c>
      <c r="P25" s="43">
        <v>0</v>
      </c>
      <c r="Q25" s="43">
        <v>0</v>
      </c>
      <c r="R25" s="44">
        <f t="shared" ref="R25" si="27">+O25+P25+Q25</f>
        <v>28000000</v>
      </c>
      <c r="S25" s="29">
        <v>0</v>
      </c>
      <c r="T25" s="43">
        <v>0</v>
      </c>
      <c r="U25" s="43">
        <v>0</v>
      </c>
      <c r="V25" s="44">
        <f t="shared" ref="V25" si="28">+S25+T25+U25</f>
        <v>0</v>
      </c>
      <c r="W25" s="81">
        <f>SUM(K25-O25+S25)</f>
        <v>0</v>
      </c>
      <c r="X25" s="81">
        <f t="shared" si="26"/>
        <v>0</v>
      </c>
      <c r="Y25" s="81">
        <f t="shared" si="26"/>
        <v>0</v>
      </c>
      <c r="Z25" s="83">
        <f>SUM(W25:Y25)</f>
        <v>0</v>
      </c>
    </row>
    <row r="26" spans="1:29" s="20" customFormat="1" ht="12" customHeight="1">
      <c r="A26" s="248"/>
      <c r="B26" s="270"/>
      <c r="C26" s="266" t="s">
        <v>186</v>
      </c>
      <c r="D26" s="266"/>
      <c r="E26" s="266"/>
      <c r="F26" s="266"/>
      <c r="G26" s="266"/>
      <c r="H26" s="266"/>
      <c r="I26" s="266"/>
      <c r="J26" s="266"/>
      <c r="K26" s="164">
        <f>SUM(K24:K25)</f>
        <v>175000000</v>
      </c>
      <c r="L26" s="164">
        <f t="shared" ref="L26:N26" si="29">SUM(L24:L25)</f>
        <v>0</v>
      </c>
      <c r="M26" s="164">
        <f t="shared" si="29"/>
        <v>0</v>
      </c>
      <c r="N26" s="164">
        <f t="shared" si="29"/>
        <v>175000000</v>
      </c>
      <c r="O26" s="101">
        <f>SUM(O24:O25)</f>
        <v>28000000</v>
      </c>
      <c r="P26" s="101">
        <f>SUM(P24:P25)</f>
        <v>0</v>
      </c>
      <c r="Q26" s="101">
        <f t="shared" ref="Q26" si="30">SUM(Q24:Q25)</f>
        <v>0</v>
      </c>
      <c r="R26" s="101">
        <f>SUM(R24:R25)</f>
        <v>28000000</v>
      </c>
      <c r="S26" s="101">
        <f>SUM(S24:S25)</f>
        <v>46000000</v>
      </c>
      <c r="T26" s="101">
        <f>SUM(T24:T25)</f>
        <v>0</v>
      </c>
      <c r="U26" s="101">
        <f t="shared" ref="U26" si="31">SUM(U24:U25)</f>
        <v>0</v>
      </c>
      <c r="V26" s="101">
        <f>SUM(V24:V25)</f>
        <v>46000000</v>
      </c>
      <c r="W26" s="89">
        <f>SUM(W24:W25)</f>
        <v>193000000</v>
      </c>
      <c r="X26" s="102">
        <f t="shared" ref="X26:Z26" si="32">SUM(X24:X25)</f>
        <v>0</v>
      </c>
      <c r="Y26" s="102">
        <f t="shared" si="32"/>
        <v>0</v>
      </c>
      <c r="Z26" s="102">
        <f t="shared" si="32"/>
        <v>193000000</v>
      </c>
      <c r="AA26" s="178"/>
      <c r="AB26" s="178"/>
      <c r="AC26" s="178"/>
    </row>
    <row r="27" spans="1:29" ht="56.25" customHeight="1">
      <c r="A27" s="248"/>
      <c r="B27" s="270"/>
      <c r="C27" s="32" t="s">
        <v>121</v>
      </c>
      <c r="D27" s="32" t="s">
        <v>176</v>
      </c>
      <c r="E27" s="144" t="s">
        <v>161</v>
      </c>
      <c r="F27" s="145" t="s">
        <v>122</v>
      </c>
      <c r="G27" s="90" t="s">
        <v>187</v>
      </c>
      <c r="H27" s="66" t="s">
        <v>64</v>
      </c>
      <c r="I27" s="67" t="s">
        <v>65</v>
      </c>
      <c r="J27" s="115" t="s">
        <v>205</v>
      </c>
      <c r="K27" s="160">
        <v>147000000</v>
      </c>
      <c r="L27" s="161"/>
      <c r="M27" s="161"/>
      <c r="N27" s="162">
        <f>SUM(K27:M27)</f>
        <v>147000000</v>
      </c>
      <c r="O27" s="143">
        <v>0</v>
      </c>
      <c r="P27" s="27">
        <v>0</v>
      </c>
      <c r="Q27" s="27">
        <v>0</v>
      </c>
      <c r="R27" s="28">
        <f>+O27+P27+Q27</f>
        <v>0</v>
      </c>
      <c r="S27" s="29">
        <v>171000000</v>
      </c>
      <c r="T27" s="27">
        <v>0</v>
      </c>
      <c r="U27" s="27">
        <v>0</v>
      </c>
      <c r="V27" s="28">
        <f>+S27+T27+U27</f>
        <v>171000000</v>
      </c>
      <c r="W27" s="81">
        <f>SUM(K27-O27+S27)</f>
        <v>318000000</v>
      </c>
      <c r="X27" s="81">
        <f t="shared" ref="X27:Y28" si="33">SUM(L27-P27+T27)</f>
        <v>0</v>
      </c>
      <c r="Y27" s="81">
        <f t="shared" si="33"/>
        <v>0</v>
      </c>
      <c r="Z27" s="83">
        <f>SUM(W27:Y27)</f>
        <v>318000000</v>
      </c>
    </row>
    <row r="28" spans="1:29" ht="56.25" customHeight="1">
      <c r="A28" s="248"/>
      <c r="B28" s="270"/>
      <c r="C28" s="32" t="s">
        <v>121</v>
      </c>
      <c r="D28" s="32" t="s">
        <v>176</v>
      </c>
      <c r="E28" s="144" t="s">
        <v>161</v>
      </c>
      <c r="F28" s="145" t="s">
        <v>122</v>
      </c>
      <c r="G28" s="90" t="s">
        <v>187</v>
      </c>
      <c r="H28" s="42" t="s">
        <v>69</v>
      </c>
      <c r="I28" s="33" t="s">
        <v>66</v>
      </c>
      <c r="J28" s="115" t="s">
        <v>205</v>
      </c>
      <c r="K28" s="160">
        <v>28000000</v>
      </c>
      <c r="L28" s="163"/>
      <c r="M28" s="163"/>
      <c r="N28" s="162">
        <f>SUM(K28:M28)</f>
        <v>28000000</v>
      </c>
      <c r="O28" s="29">
        <v>28000000</v>
      </c>
      <c r="P28" s="43">
        <v>0</v>
      </c>
      <c r="Q28" s="43">
        <v>0</v>
      </c>
      <c r="R28" s="44">
        <f t="shared" ref="R28" si="34">+O28+P28+Q28</f>
        <v>28000000</v>
      </c>
      <c r="S28" s="29">
        <v>0</v>
      </c>
      <c r="T28" s="43">
        <v>0</v>
      </c>
      <c r="U28" s="43">
        <v>0</v>
      </c>
      <c r="V28" s="44">
        <f t="shared" ref="V28" si="35">+S28+T28+U28</f>
        <v>0</v>
      </c>
      <c r="W28" s="81">
        <f>SUM(K28-O28+S28)</f>
        <v>0</v>
      </c>
      <c r="X28" s="81">
        <f t="shared" si="33"/>
        <v>0</v>
      </c>
      <c r="Y28" s="81">
        <f t="shared" si="33"/>
        <v>0</v>
      </c>
      <c r="Z28" s="83">
        <f>SUM(W28:Y28)</f>
        <v>0</v>
      </c>
    </row>
    <row r="29" spans="1:29" s="20" customFormat="1" ht="12" customHeight="1">
      <c r="A29" s="248"/>
      <c r="B29" s="270"/>
      <c r="C29" s="266" t="s">
        <v>188</v>
      </c>
      <c r="D29" s="266"/>
      <c r="E29" s="266"/>
      <c r="F29" s="266"/>
      <c r="G29" s="266"/>
      <c r="H29" s="266"/>
      <c r="I29" s="266"/>
      <c r="J29" s="266"/>
      <c r="K29" s="164">
        <f>SUM(K27:K28)</f>
        <v>175000000</v>
      </c>
      <c r="L29" s="164">
        <f t="shared" ref="L29:N29" si="36">SUM(L27:L28)</f>
        <v>0</v>
      </c>
      <c r="M29" s="164">
        <f t="shared" si="36"/>
        <v>0</v>
      </c>
      <c r="N29" s="164">
        <f t="shared" si="36"/>
        <v>175000000</v>
      </c>
      <c r="O29" s="101">
        <f>SUM(O27:O28)</f>
        <v>28000000</v>
      </c>
      <c r="P29" s="101">
        <f>SUM(P27:P28)</f>
        <v>0</v>
      </c>
      <c r="Q29" s="101">
        <f t="shared" ref="Q29" si="37">SUM(Q27:Q28)</f>
        <v>0</v>
      </c>
      <c r="R29" s="101">
        <f>SUM(R27:R28)</f>
        <v>28000000</v>
      </c>
      <c r="S29" s="101">
        <f>SUM(S27:S28)</f>
        <v>171000000</v>
      </c>
      <c r="T29" s="101">
        <f>SUM(T27:T28)</f>
        <v>0</v>
      </c>
      <c r="U29" s="101">
        <f t="shared" ref="U29" si="38">SUM(U27:U28)</f>
        <v>0</v>
      </c>
      <c r="V29" s="101">
        <f>SUM(V27:V28)</f>
        <v>171000000</v>
      </c>
      <c r="W29" s="89">
        <f>SUM(W27:W28)</f>
        <v>318000000</v>
      </c>
      <c r="X29" s="102">
        <f t="shared" ref="X29:Z29" si="39">SUM(X27:X28)</f>
        <v>0</v>
      </c>
      <c r="Y29" s="102">
        <f t="shared" si="39"/>
        <v>0</v>
      </c>
      <c r="Z29" s="102">
        <f t="shared" si="39"/>
        <v>318000000</v>
      </c>
      <c r="AA29" s="178"/>
      <c r="AB29" s="178"/>
      <c r="AC29" s="178"/>
    </row>
    <row r="30" spans="1:29" ht="56.25" customHeight="1">
      <c r="A30" s="248"/>
      <c r="B30" s="270"/>
      <c r="C30" s="32" t="s">
        <v>121</v>
      </c>
      <c r="D30" s="32" t="s">
        <v>176</v>
      </c>
      <c r="E30" s="144" t="s">
        <v>161</v>
      </c>
      <c r="F30" s="145" t="s">
        <v>122</v>
      </c>
      <c r="G30" s="90" t="s">
        <v>189</v>
      </c>
      <c r="H30" s="66" t="s">
        <v>64</v>
      </c>
      <c r="I30" s="67" t="s">
        <v>65</v>
      </c>
      <c r="J30" s="115" t="s">
        <v>202</v>
      </c>
      <c r="K30" s="160">
        <v>147000000</v>
      </c>
      <c r="L30" s="161"/>
      <c r="M30" s="161"/>
      <c r="N30" s="162">
        <f>SUM(K30:M30)</f>
        <v>147000000</v>
      </c>
      <c r="O30" s="143">
        <v>0</v>
      </c>
      <c r="P30" s="27">
        <v>0</v>
      </c>
      <c r="Q30" s="27">
        <v>0</v>
      </c>
      <c r="R30" s="28">
        <f>+O30+P30+Q30</f>
        <v>0</v>
      </c>
      <c r="S30" s="29">
        <v>46000000</v>
      </c>
      <c r="T30" s="27">
        <v>0</v>
      </c>
      <c r="U30" s="27">
        <v>0</v>
      </c>
      <c r="V30" s="28">
        <f>+S30+T30+U30</f>
        <v>46000000</v>
      </c>
      <c r="W30" s="81">
        <f>SUM(K30-O30+S30)</f>
        <v>193000000</v>
      </c>
      <c r="X30" s="81">
        <f t="shared" ref="X30:Y31" si="40">SUM(L30-P30+T30)</f>
        <v>0</v>
      </c>
      <c r="Y30" s="81">
        <f t="shared" si="40"/>
        <v>0</v>
      </c>
      <c r="Z30" s="83">
        <f>SUM(W30:Y30)</f>
        <v>193000000</v>
      </c>
    </row>
    <row r="31" spans="1:29" ht="56.25" customHeight="1">
      <c r="A31" s="248"/>
      <c r="B31" s="270"/>
      <c r="C31" s="32" t="s">
        <v>121</v>
      </c>
      <c r="D31" s="32" t="s">
        <v>176</v>
      </c>
      <c r="E31" s="144" t="s">
        <v>161</v>
      </c>
      <c r="F31" s="145" t="s">
        <v>122</v>
      </c>
      <c r="G31" s="90" t="s">
        <v>189</v>
      </c>
      <c r="H31" s="42" t="s">
        <v>69</v>
      </c>
      <c r="I31" s="33" t="s">
        <v>66</v>
      </c>
      <c r="J31" s="115" t="s">
        <v>202</v>
      </c>
      <c r="K31" s="160">
        <v>40000000</v>
      </c>
      <c r="L31" s="163"/>
      <c r="M31" s="163"/>
      <c r="N31" s="162">
        <f>SUM(K31:M31)</f>
        <v>40000000</v>
      </c>
      <c r="O31" s="29">
        <v>40000000</v>
      </c>
      <c r="P31" s="43">
        <v>0</v>
      </c>
      <c r="Q31" s="43">
        <v>0</v>
      </c>
      <c r="R31" s="44">
        <f t="shared" ref="R31" si="41">+O31+P31+Q31</f>
        <v>40000000</v>
      </c>
      <c r="S31" s="29">
        <v>0</v>
      </c>
      <c r="T31" s="43">
        <v>0</v>
      </c>
      <c r="U31" s="43">
        <v>0</v>
      </c>
      <c r="V31" s="44">
        <f t="shared" ref="V31" si="42">+S31+T31+U31</f>
        <v>0</v>
      </c>
      <c r="W31" s="81">
        <f>SUM(K31-O31+S31)</f>
        <v>0</v>
      </c>
      <c r="X31" s="81">
        <f t="shared" si="40"/>
        <v>0</v>
      </c>
      <c r="Y31" s="81">
        <f t="shared" si="40"/>
        <v>0</v>
      </c>
      <c r="Z31" s="83">
        <f>SUM(W31:Y31)</f>
        <v>0</v>
      </c>
    </row>
    <row r="32" spans="1:29" s="20" customFormat="1" ht="12" customHeight="1">
      <c r="A32" s="248"/>
      <c r="B32" s="270"/>
      <c r="C32" s="266" t="s">
        <v>190</v>
      </c>
      <c r="D32" s="266"/>
      <c r="E32" s="266"/>
      <c r="F32" s="266"/>
      <c r="G32" s="266"/>
      <c r="H32" s="266"/>
      <c r="I32" s="266"/>
      <c r="J32" s="266"/>
      <c r="K32" s="102">
        <f>SUM(K30:K31)</f>
        <v>187000000</v>
      </c>
      <c r="L32" s="102">
        <f t="shared" ref="L32:N32" si="43">SUM(L30:L31)</f>
        <v>0</v>
      </c>
      <c r="M32" s="102">
        <f t="shared" si="43"/>
        <v>0</v>
      </c>
      <c r="N32" s="102">
        <f t="shared" si="43"/>
        <v>187000000</v>
      </c>
      <c r="O32" s="101">
        <f>SUM(O30:O31)</f>
        <v>40000000</v>
      </c>
      <c r="P32" s="101">
        <f>SUM(P30:P31)</f>
        <v>0</v>
      </c>
      <c r="Q32" s="101">
        <f t="shared" ref="Q32" si="44">SUM(Q30:Q31)</f>
        <v>0</v>
      </c>
      <c r="R32" s="101">
        <f>SUM(R30:R31)</f>
        <v>40000000</v>
      </c>
      <c r="S32" s="101">
        <f>SUM(S30:S31)</f>
        <v>46000000</v>
      </c>
      <c r="T32" s="101">
        <f>SUM(T30:T31)</f>
        <v>0</v>
      </c>
      <c r="U32" s="101">
        <f t="shared" ref="U32" si="45">SUM(U30:U31)</f>
        <v>0</v>
      </c>
      <c r="V32" s="101">
        <f>SUM(V30:V31)</f>
        <v>46000000</v>
      </c>
      <c r="W32" s="89">
        <f>SUM(W30:W31)</f>
        <v>193000000</v>
      </c>
      <c r="X32" s="102">
        <f t="shared" ref="X32:Z32" si="46">SUM(X30:X31)</f>
        <v>0</v>
      </c>
      <c r="Y32" s="102">
        <f t="shared" si="46"/>
        <v>0</v>
      </c>
      <c r="Z32" s="102">
        <f t="shared" si="46"/>
        <v>193000000</v>
      </c>
      <c r="AA32" s="178"/>
      <c r="AB32" s="178"/>
      <c r="AC32" s="178"/>
    </row>
    <row r="33" spans="1:29" s="22" customFormat="1" ht="24.95" customHeight="1">
      <c r="A33" s="248"/>
      <c r="B33" s="270"/>
      <c r="C33" s="267" t="s">
        <v>124</v>
      </c>
      <c r="D33" s="267"/>
      <c r="E33" s="267"/>
      <c r="F33" s="267"/>
      <c r="G33" s="267"/>
      <c r="H33" s="267"/>
      <c r="I33" s="267"/>
      <c r="J33" s="267"/>
      <c r="K33" s="105">
        <f>K14+K17+K20+K23+K26+K29+K32</f>
        <v>1200000000</v>
      </c>
      <c r="L33" s="105">
        <f t="shared" ref="L33:Z33" si="47">L14+L17+L20+L23+L26+L29+L32</f>
        <v>0</v>
      </c>
      <c r="M33" s="105">
        <f t="shared" si="47"/>
        <v>0</v>
      </c>
      <c r="N33" s="105">
        <f t="shared" si="47"/>
        <v>1200000000</v>
      </c>
      <c r="O33" s="105">
        <f t="shared" si="47"/>
        <v>184000000</v>
      </c>
      <c r="P33" s="105">
        <f t="shared" si="47"/>
        <v>0</v>
      </c>
      <c r="Q33" s="105">
        <f t="shared" si="47"/>
        <v>0</v>
      </c>
      <c r="R33" s="105">
        <f t="shared" si="47"/>
        <v>184000000</v>
      </c>
      <c r="S33" s="105">
        <f t="shared" si="47"/>
        <v>414000000</v>
      </c>
      <c r="T33" s="105">
        <f t="shared" si="47"/>
        <v>0</v>
      </c>
      <c r="U33" s="105">
        <f t="shared" si="47"/>
        <v>0</v>
      </c>
      <c r="V33" s="105">
        <f t="shared" si="47"/>
        <v>414000000</v>
      </c>
      <c r="W33" s="105">
        <f t="shared" si="47"/>
        <v>1430000000</v>
      </c>
      <c r="X33" s="105">
        <f t="shared" si="47"/>
        <v>0</v>
      </c>
      <c r="Y33" s="105">
        <f t="shared" si="47"/>
        <v>0</v>
      </c>
      <c r="Z33" s="105">
        <f t="shared" si="47"/>
        <v>1430000000</v>
      </c>
      <c r="AA33" s="179"/>
      <c r="AB33" s="179"/>
      <c r="AC33" s="179"/>
    </row>
    <row r="34" spans="1:29" ht="56.25" customHeight="1">
      <c r="A34" s="248"/>
      <c r="B34" s="270"/>
      <c r="C34" s="32" t="s">
        <v>125</v>
      </c>
      <c r="D34" s="32" t="s">
        <v>125</v>
      </c>
      <c r="E34" s="144" t="s">
        <v>162</v>
      </c>
      <c r="F34" s="145" t="s">
        <v>126</v>
      </c>
      <c r="G34" s="38" t="s">
        <v>199</v>
      </c>
      <c r="H34" s="66" t="s">
        <v>64</v>
      </c>
      <c r="I34" s="67" t="s">
        <v>65</v>
      </c>
      <c r="J34" s="78"/>
      <c r="K34" s="120">
        <v>0</v>
      </c>
      <c r="L34" s="82"/>
      <c r="M34" s="82"/>
      <c r="N34" s="83">
        <f>SUM(K34:M34)</f>
        <v>0</v>
      </c>
      <c r="O34" s="29">
        <v>0</v>
      </c>
      <c r="P34" s="27"/>
      <c r="Q34" s="27"/>
      <c r="R34" s="28">
        <f>+O34+P34+Q34</f>
        <v>0</v>
      </c>
      <c r="S34" s="29"/>
      <c r="T34" s="27">
        <v>0</v>
      </c>
      <c r="U34" s="27"/>
      <c r="V34" s="28">
        <f t="shared" ref="V34:V35" si="48">+S34+T34+U34</f>
        <v>0</v>
      </c>
      <c r="W34" s="82">
        <f t="shared" ref="W34:Y36" si="49">SUM(K34-O34+S34)</f>
        <v>0</v>
      </c>
      <c r="X34" s="82">
        <f t="shared" si="49"/>
        <v>0</v>
      </c>
      <c r="Y34" s="82">
        <f t="shared" si="49"/>
        <v>0</v>
      </c>
      <c r="Z34" s="84">
        <f>W34+X34+Y34</f>
        <v>0</v>
      </c>
    </row>
    <row r="35" spans="1:29" ht="56.25" customHeight="1">
      <c r="A35" s="248"/>
      <c r="B35" s="270"/>
      <c r="C35" s="32" t="s">
        <v>125</v>
      </c>
      <c r="D35" s="32" t="s">
        <v>125</v>
      </c>
      <c r="E35" s="144" t="s">
        <v>162</v>
      </c>
      <c r="F35" s="145" t="s">
        <v>126</v>
      </c>
      <c r="G35" s="38" t="s">
        <v>199</v>
      </c>
      <c r="H35" s="42" t="s">
        <v>69</v>
      </c>
      <c r="I35" s="33" t="s">
        <v>66</v>
      </c>
      <c r="J35" s="78" t="s">
        <v>206</v>
      </c>
      <c r="K35" s="135">
        <v>137600000</v>
      </c>
      <c r="L35" s="82"/>
      <c r="M35" s="82"/>
      <c r="N35" s="83">
        <f>SUM(K35:M35)</f>
        <v>137600000</v>
      </c>
      <c r="O35" s="28">
        <v>26600000</v>
      </c>
      <c r="P35" s="27"/>
      <c r="Q35" s="27"/>
      <c r="R35" s="28">
        <f>+O35+P35+Q35</f>
        <v>26600000</v>
      </c>
      <c r="S35" s="29"/>
      <c r="T35" s="27">
        <v>0</v>
      </c>
      <c r="U35" s="27"/>
      <c r="V35" s="28">
        <f t="shared" si="48"/>
        <v>0</v>
      </c>
      <c r="W35" s="82">
        <f t="shared" si="49"/>
        <v>111000000</v>
      </c>
      <c r="X35" s="82">
        <f t="shared" si="49"/>
        <v>0</v>
      </c>
      <c r="Y35" s="82">
        <f t="shared" si="49"/>
        <v>0</v>
      </c>
      <c r="Z35" s="84">
        <f>W35+X35+Y35</f>
        <v>111000000</v>
      </c>
    </row>
    <row r="36" spans="1:29" ht="56.25" customHeight="1">
      <c r="A36" s="248"/>
      <c r="B36" s="270"/>
      <c r="C36" s="32" t="s">
        <v>125</v>
      </c>
      <c r="D36" s="32" t="s">
        <v>125</v>
      </c>
      <c r="E36" s="144" t="s">
        <v>162</v>
      </c>
      <c r="F36" s="145" t="s">
        <v>126</v>
      </c>
      <c r="G36" s="38" t="s">
        <v>199</v>
      </c>
      <c r="H36" s="42" t="s">
        <v>134</v>
      </c>
      <c r="I36" s="33" t="s">
        <v>68</v>
      </c>
      <c r="J36" s="159"/>
      <c r="K36" s="165">
        <v>0</v>
      </c>
      <c r="L36" s="82"/>
      <c r="M36" s="82"/>
      <c r="N36" s="83">
        <f>SUM(K36:M36)</f>
        <v>0</v>
      </c>
      <c r="O36" s="29">
        <v>0</v>
      </c>
      <c r="P36" s="27"/>
      <c r="Q36" s="27"/>
      <c r="R36" s="28">
        <f>+O36+P36+Q36</f>
        <v>0</v>
      </c>
      <c r="S36" s="29"/>
      <c r="T36" s="27"/>
      <c r="U36" s="27"/>
      <c r="V36" s="28"/>
      <c r="W36" s="82">
        <f t="shared" si="49"/>
        <v>0</v>
      </c>
      <c r="X36" s="82">
        <f t="shared" si="49"/>
        <v>0</v>
      </c>
      <c r="Y36" s="82">
        <f t="shared" si="49"/>
        <v>0</v>
      </c>
      <c r="Z36" s="84">
        <f>W36+X36+Y36</f>
        <v>0</v>
      </c>
    </row>
    <row r="37" spans="1:29" s="21" customFormat="1" ht="12" customHeight="1">
      <c r="A37" s="248"/>
      <c r="B37" s="270"/>
      <c r="C37" s="266" t="s">
        <v>129</v>
      </c>
      <c r="D37" s="266"/>
      <c r="E37" s="266"/>
      <c r="F37" s="266"/>
      <c r="G37" s="266"/>
      <c r="H37" s="266"/>
      <c r="I37" s="266"/>
      <c r="J37" s="266"/>
      <c r="K37" s="102">
        <f>SUM(K34:K36)</f>
        <v>137600000</v>
      </c>
      <c r="L37" s="102">
        <f t="shared" ref="L37:N37" si="50">SUM(L34:L36)</f>
        <v>0</v>
      </c>
      <c r="M37" s="102">
        <f t="shared" si="50"/>
        <v>0</v>
      </c>
      <c r="N37" s="102">
        <f t="shared" si="50"/>
        <v>137600000</v>
      </c>
      <c r="O37" s="101">
        <f>SUM(O34:O36)</f>
        <v>26600000</v>
      </c>
      <c r="P37" s="101">
        <f t="shared" ref="P37:V37" si="51">SUM(P34:P36)</f>
        <v>0</v>
      </c>
      <c r="Q37" s="101">
        <f t="shared" si="51"/>
        <v>0</v>
      </c>
      <c r="R37" s="101">
        <f t="shared" si="51"/>
        <v>26600000</v>
      </c>
      <c r="S37" s="101">
        <f t="shared" si="51"/>
        <v>0</v>
      </c>
      <c r="T37" s="101">
        <f t="shared" si="51"/>
        <v>0</v>
      </c>
      <c r="U37" s="101">
        <f t="shared" si="51"/>
        <v>0</v>
      </c>
      <c r="V37" s="101">
        <f t="shared" si="51"/>
        <v>0</v>
      </c>
      <c r="W37" s="102">
        <f>SUM(W34:W36)</f>
        <v>111000000</v>
      </c>
      <c r="X37" s="102">
        <f>SUM(X34:X36)</f>
        <v>0</v>
      </c>
      <c r="Y37" s="102">
        <f>SUM(Y34:Y36)</f>
        <v>0</v>
      </c>
      <c r="Z37" s="102">
        <f>SUM(Z34:Z36)</f>
        <v>111000000</v>
      </c>
      <c r="AA37" s="179"/>
      <c r="AB37" s="179"/>
      <c r="AC37" s="179"/>
    </row>
    <row r="38" spans="1:29" s="22" customFormat="1" ht="24.95" customHeight="1">
      <c r="A38" s="248"/>
      <c r="B38" s="270"/>
      <c r="C38" s="267" t="s">
        <v>128</v>
      </c>
      <c r="D38" s="267"/>
      <c r="E38" s="267"/>
      <c r="F38" s="267"/>
      <c r="G38" s="267"/>
      <c r="H38" s="267"/>
      <c r="I38" s="267"/>
      <c r="J38" s="267"/>
      <c r="K38" s="105">
        <f>K37</f>
        <v>137600000</v>
      </c>
      <c r="L38" s="105">
        <f>L37</f>
        <v>0</v>
      </c>
      <c r="M38" s="105">
        <f t="shared" ref="M38:Z38" si="52">M37</f>
        <v>0</v>
      </c>
      <c r="N38" s="105">
        <f t="shared" si="52"/>
        <v>137600000</v>
      </c>
      <c r="O38" s="103">
        <f t="shared" si="52"/>
        <v>26600000</v>
      </c>
      <c r="P38" s="103">
        <f t="shared" si="52"/>
        <v>0</v>
      </c>
      <c r="Q38" s="103">
        <f t="shared" si="52"/>
        <v>0</v>
      </c>
      <c r="R38" s="103">
        <f t="shared" si="52"/>
        <v>26600000</v>
      </c>
      <c r="S38" s="103">
        <f t="shared" si="52"/>
        <v>0</v>
      </c>
      <c r="T38" s="103">
        <f t="shared" si="52"/>
        <v>0</v>
      </c>
      <c r="U38" s="103">
        <f t="shared" si="52"/>
        <v>0</v>
      </c>
      <c r="V38" s="103">
        <f t="shared" si="52"/>
        <v>0</v>
      </c>
      <c r="W38" s="103">
        <f t="shared" si="52"/>
        <v>111000000</v>
      </c>
      <c r="X38" s="103">
        <f t="shared" si="52"/>
        <v>0</v>
      </c>
      <c r="Y38" s="103">
        <f t="shared" si="52"/>
        <v>0</v>
      </c>
      <c r="Z38" s="103">
        <f t="shared" si="52"/>
        <v>111000000</v>
      </c>
      <c r="AA38" s="179"/>
      <c r="AB38" s="179"/>
      <c r="AC38" s="179"/>
    </row>
    <row r="39" spans="1:29" ht="54.95" customHeight="1">
      <c r="A39" s="248"/>
      <c r="B39" s="270"/>
      <c r="C39" s="51" t="s">
        <v>130</v>
      </c>
      <c r="D39" s="51" t="s">
        <v>133</v>
      </c>
      <c r="E39" s="144" t="s">
        <v>163</v>
      </c>
      <c r="F39" s="145" t="s">
        <v>132</v>
      </c>
      <c r="G39" s="38" t="s">
        <v>131</v>
      </c>
      <c r="H39" s="66" t="s">
        <v>64</v>
      </c>
      <c r="I39" s="67" t="s">
        <v>65</v>
      </c>
      <c r="J39" s="78" t="s">
        <v>207</v>
      </c>
      <c r="K39" s="121">
        <v>0</v>
      </c>
      <c r="L39" s="83"/>
      <c r="M39" s="83"/>
      <c r="N39" s="83">
        <f t="shared" ref="N39:N40" si="53">SUM(K39:M39)</f>
        <v>0</v>
      </c>
      <c r="O39" s="26"/>
      <c r="P39" s="27">
        <v>0</v>
      </c>
      <c r="Q39" s="27"/>
      <c r="R39" s="28">
        <f t="shared" ref="R39:R40" si="54">+O39+P39+Q39</f>
        <v>0</v>
      </c>
      <c r="S39" s="29"/>
      <c r="T39" s="27"/>
      <c r="U39" s="27"/>
      <c r="V39" s="28"/>
      <c r="W39" s="82">
        <f t="shared" ref="W39:Y40" si="55">SUM(K39-O39+S39)</f>
        <v>0</v>
      </c>
      <c r="X39" s="82">
        <f t="shared" si="55"/>
        <v>0</v>
      </c>
      <c r="Y39" s="82">
        <f t="shared" si="55"/>
        <v>0</v>
      </c>
      <c r="Z39" s="84">
        <f>W39+X39+Y39</f>
        <v>0</v>
      </c>
    </row>
    <row r="40" spans="1:29" ht="54.95" customHeight="1">
      <c r="A40" s="248"/>
      <c r="B40" s="270"/>
      <c r="C40" s="51" t="s">
        <v>130</v>
      </c>
      <c r="D40" s="51" t="s">
        <v>133</v>
      </c>
      <c r="E40" s="144" t="s">
        <v>163</v>
      </c>
      <c r="F40" s="145" t="s">
        <v>132</v>
      </c>
      <c r="G40" s="38" t="s">
        <v>131</v>
      </c>
      <c r="H40" s="42" t="s">
        <v>69</v>
      </c>
      <c r="I40" s="33" t="s">
        <v>66</v>
      </c>
      <c r="J40" s="78" t="s">
        <v>207</v>
      </c>
      <c r="K40" s="121">
        <v>0</v>
      </c>
      <c r="L40" s="83"/>
      <c r="M40" s="83">
        <v>0</v>
      </c>
      <c r="N40" s="83">
        <f t="shared" si="53"/>
        <v>0</v>
      </c>
      <c r="O40" s="26">
        <v>0</v>
      </c>
      <c r="P40" s="27">
        <v>0</v>
      </c>
      <c r="Q40" s="27"/>
      <c r="R40" s="28">
        <f t="shared" si="54"/>
        <v>0</v>
      </c>
      <c r="S40" s="29"/>
      <c r="T40" s="27"/>
      <c r="U40" s="27"/>
      <c r="V40" s="28"/>
      <c r="W40" s="82">
        <f t="shared" si="55"/>
        <v>0</v>
      </c>
      <c r="X40" s="82">
        <f t="shared" si="55"/>
        <v>0</v>
      </c>
      <c r="Y40" s="82">
        <f t="shared" si="55"/>
        <v>0</v>
      </c>
      <c r="Z40" s="84">
        <f t="shared" ref="Z40" si="56">W40+X40+Y40</f>
        <v>0</v>
      </c>
    </row>
    <row r="41" spans="1:29" s="21" customFormat="1" ht="12" customHeight="1">
      <c r="A41" s="248"/>
      <c r="B41" s="270"/>
      <c r="C41" s="266" t="s">
        <v>136</v>
      </c>
      <c r="D41" s="266"/>
      <c r="E41" s="266"/>
      <c r="F41" s="266"/>
      <c r="G41" s="266"/>
      <c r="H41" s="266"/>
      <c r="I41" s="266"/>
      <c r="J41" s="266"/>
      <c r="K41" s="102">
        <f>SUM(K39:K40)</f>
        <v>0</v>
      </c>
      <c r="L41" s="102">
        <f>SUM(L39:L40)</f>
        <v>0</v>
      </c>
      <c r="M41" s="102">
        <f>SUM(M39:M40)</f>
        <v>0</v>
      </c>
      <c r="N41" s="102">
        <f>SUM(N39:N40)</f>
        <v>0</v>
      </c>
      <c r="O41" s="101">
        <f>SUM(O39:O40)</f>
        <v>0</v>
      </c>
      <c r="P41" s="101">
        <f t="shared" ref="P41:V41" si="57">SUM(P39:P40)</f>
        <v>0</v>
      </c>
      <c r="Q41" s="101">
        <f t="shared" si="57"/>
        <v>0</v>
      </c>
      <c r="R41" s="101">
        <f t="shared" si="57"/>
        <v>0</v>
      </c>
      <c r="S41" s="101">
        <f t="shared" si="57"/>
        <v>0</v>
      </c>
      <c r="T41" s="101">
        <f t="shared" si="57"/>
        <v>0</v>
      </c>
      <c r="U41" s="101">
        <f t="shared" si="57"/>
        <v>0</v>
      </c>
      <c r="V41" s="101">
        <f t="shared" si="57"/>
        <v>0</v>
      </c>
      <c r="W41" s="102">
        <f>SUM(W39:W40)</f>
        <v>0</v>
      </c>
      <c r="X41" s="102">
        <f>SUM(X39:X40)</f>
        <v>0</v>
      </c>
      <c r="Y41" s="102">
        <f>SUM(Y39:Y40)</f>
        <v>0</v>
      </c>
      <c r="Z41" s="102">
        <f>SUM(Z39:Z40)</f>
        <v>0</v>
      </c>
      <c r="AA41" s="179"/>
      <c r="AB41" s="179"/>
      <c r="AC41" s="179"/>
    </row>
    <row r="42" spans="1:29" s="22" customFormat="1" ht="24.95" customHeight="1">
      <c r="A42" s="248"/>
      <c r="B42" s="270"/>
      <c r="C42" s="267" t="s">
        <v>135</v>
      </c>
      <c r="D42" s="267"/>
      <c r="E42" s="267"/>
      <c r="F42" s="267"/>
      <c r="G42" s="267"/>
      <c r="H42" s="267"/>
      <c r="I42" s="267"/>
      <c r="J42" s="267"/>
      <c r="K42" s="105">
        <f>SUM(K41)</f>
        <v>0</v>
      </c>
      <c r="L42" s="105">
        <f t="shared" ref="L42:Z42" si="58">SUM(L41)</f>
        <v>0</v>
      </c>
      <c r="M42" s="105">
        <f t="shared" si="58"/>
        <v>0</v>
      </c>
      <c r="N42" s="105">
        <f t="shared" si="58"/>
        <v>0</v>
      </c>
      <c r="O42" s="103">
        <f t="shared" si="58"/>
        <v>0</v>
      </c>
      <c r="P42" s="103">
        <f t="shared" si="58"/>
        <v>0</v>
      </c>
      <c r="Q42" s="103">
        <f t="shared" si="58"/>
        <v>0</v>
      </c>
      <c r="R42" s="103">
        <f t="shared" si="58"/>
        <v>0</v>
      </c>
      <c r="S42" s="103">
        <f t="shared" si="58"/>
        <v>0</v>
      </c>
      <c r="T42" s="103">
        <f t="shared" si="58"/>
        <v>0</v>
      </c>
      <c r="U42" s="103">
        <f t="shared" si="58"/>
        <v>0</v>
      </c>
      <c r="V42" s="103">
        <f t="shared" si="58"/>
        <v>0</v>
      </c>
      <c r="W42" s="105">
        <f>SUM(W41)</f>
        <v>0</v>
      </c>
      <c r="X42" s="105">
        <f t="shared" si="58"/>
        <v>0</v>
      </c>
      <c r="Y42" s="105">
        <f t="shared" si="58"/>
        <v>0</v>
      </c>
      <c r="Z42" s="105">
        <f t="shared" si="58"/>
        <v>0</v>
      </c>
      <c r="AA42" s="179"/>
      <c r="AB42" s="179"/>
      <c r="AC42" s="179"/>
    </row>
    <row r="43" spans="1:29" s="98" customFormat="1" ht="54.95" customHeight="1">
      <c r="A43" s="248"/>
      <c r="B43" s="270"/>
      <c r="C43" s="90" t="s">
        <v>137</v>
      </c>
      <c r="D43" s="90" t="s">
        <v>137</v>
      </c>
      <c r="E43" s="146" t="s">
        <v>164</v>
      </c>
      <c r="F43" s="147" t="s">
        <v>138</v>
      </c>
      <c r="G43" s="90" t="s">
        <v>198</v>
      </c>
      <c r="H43" s="42" t="s">
        <v>134</v>
      </c>
      <c r="I43" s="33" t="s">
        <v>68</v>
      </c>
      <c r="J43" s="78" t="s">
        <v>208</v>
      </c>
      <c r="K43" s="134">
        <v>692400000</v>
      </c>
      <c r="L43" s="122"/>
      <c r="M43" s="122"/>
      <c r="N43" s="122">
        <f t="shared" ref="N43:N44" si="59">SUM(K43:M43)</f>
        <v>692400000</v>
      </c>
      <c r="O43" s="122">
        <v>140939140</v>
      </c>
      <c r="P43" s="122">
        <v>0</v>
      </c>
      <c r="Q43" s="122"/>
      <c r="R43" s="122">
        <f t="shared" ref="R43:R44" si="60">+O43+P43+Q43</f>
        <v>140939140</v>
      </c>
      <c r="S43" s="143">
        <v>0</v>
      </c>
      <c r="T43" s="94"/>
      <c r="U43" s="94"/>
      <c r="V43" s="92">
        <f>SUM(S43:U43)</f>
        <v>0</v>
      </c>
      <c r="W43" s="96">
        <f t="shared" ref="W43:Y44" si="61">SUM(K43-O43+S43)</f>
        <v>551460860</v>
      </c>
      <c r="X43" s="96">
        <f t="shared" si="61"/>
        <v>0</v>
      </c>
      <c r="Y43" s="96">
        <f t="shared" si="61"/>
        <v>0</v>
      </c>
      <c r="Z43" s="97">
        <f>W43+X43+Y43</f>
        <v>551460860</v>
      </c>
      <c r="AA43" s="180"/>
      <c r="AB43" s="180"/>
      <c r="AC43" s="180"/>
    </row>
    <row r="44" spans="1:29" s="98" customFormat="1" ht="54.95" customHeight="1">
      <c r="A44" s="248"/>
      <c r="B44" s="270"/>
      <c r="C44" s="90" t="s">
        <v>137</v>
      </c>
      <c r="D44" s="90" t="s">
        <v>137</v>
      </c>
      <c r="E44" s="146" t="s">
        <v>164</v>
      </c>
      <c r="F44" s="147" t="s">
        <v>138</v>
      </c>
      <c r="G44" s="90" t="s">
        <v>198</v>
      </c>
      <c r="H44" s="99" t="s">
        <v>69</v>
      </c>
      <c r="I44" s="100" t="s">
        <v>66</v>
      </c>
      <c r="J44" s="78" t="s">
        <v>208</v>
      </c>
      <c r="K44" s="134">
        <v>170000000</v>
      </c>
      <c r="L44" s="122"/>
      <c r="M44" s="122">
        <v>0</v>
      </c>
      <c r="N44" s="122">
        <f t="shared" si="59"/>
        <v>170000000</v>
      </c>
      <c r="O44" s="122">
        <v>42000000</v>
      </c>
      <c r="P44" s="94">
        <v>0</v>
      </c>
      <c r="Q44" s="94"/>
      <c r="R44" s="92">
        <f t="shared" si="60"/>
        <v>42000000</v>
      </c>
      <c r="S44" s="95"/>
      <c r="T44" s="94"/>
      <c r="U44" s="94"/>
      <c r="V44" s="92">
        <f>SUM(S44:U44)</f>
        <v>0</v>
      </c>
      <c r="W44" s="96">
        <f t="shared" si="61"/>
        <v>128000000</v>
      </c>
      <c r="X44" s="96">
        <f t="shared" si="61"/>
        <v>0</v>
      </c>
      <c r="Y44" s="96">
        <f t="shared" si="61"/>
        <v>0</v>
      </c>
      <c r="Z44" s="97">
        <f t="shared" ref="Z44" si="62">W44+X44+Y44</f>
        <v>128000000</v>
      </c>
      <c r="AA44" s="180"/>
      <c r="AB44" s="180"/>
      <c r="AC44" s="180"/>
    </row>
    <row r="45" spans="1:29" s="21" customFormat="1" ht="12" customHeight="1">
      <c r="A45" s="248"/>
      <c r="B45" s="270"/>
      <c r="C45" s="266" t="s">
        <v>139</v>
      </c>
      <c r="D45" s="266"/>
      <c r="E45" s="266"/>
      <c r="F45" s="266"/>
      <c r="G45" s="266"/>
      <c r="H45" s="266"/>
      <c r="I45" s="266"/>
      <c r="J45" s="266"/>
      <c r="K45" s="102">
        <f t="shared" ref="K45:V45" si="63">SUM(K43:K44)</f>
        <v>862400000</v>
      </c>
      <c r="L45" s="102">
        <f t="shared" si="63"/>
        <v>0</v>
      </c>
      <c r="M45" s="102">
        <f t="shared" si="63"/>
        <v>0</v>
      </c>
      <c r="N45" s="102">
        <f t="shared" si="63"/>
        <v>862400000</v>
      </c>
      <c r="O45" s="101">
        <f t="shared" si="63"/>
        <v>182939140</v>
      </c>
      <c r="P45" s="101">
        <f t="shared" si="63"/>
        <v>0</v>
      </c>
      <c r="Q45" s="101">
        <f t="shared" si="63"/>
        <v>0</v>
      </c>
      <c r="R45" s="101">
        <f t="shared" si="63"/>
        <v>182939140</v>
      </c>
      <c r="S45" s="101">
        <f t="shared" si="63"/>
        <v>0</v>
      </c>
      <c r="T45" s="101">
        <f t="shared" si="63"/>
        <v>0</v>
      </c>
      <c r="U45" s="101">
        <f t="shared" si="63"/>
        <v>0</v>
      </c>
      <c r="V45" s="101">
        <f t="shared" si="63"/>
        <v>0</v>
      </c>
      <c r="W45" s="102">
        <f>SUM(W43:W44)</f>
        <v>679460860</v>
      </c>
      <c r="X45" s="102">
        <f>SUM(X43:X44)</f>
        <v>0</v>
      </c>
      <c r="Y45" s="102">
        <f>SUM(Y43:Y44)</f>
        <v>0</v>
      </c>
      <c r="Z45" s="102">
        <f>SUM(Z43:Z44)</f>
        <v>679460860</v>
      </c>
      <c r="AA45" s="179"/>
      <c r="AB45" s="179"/>
      <c r="AC45" s="179"/>
    </row>
    <row r="46" spans="1:29" s="22" customFormat="1" ht="24.95" customHeight="1">
      <c r="A46" s="248"/>
      <c r="B46" s="271"/>
      <c r="C46" s="267" t="s">
        <v>140</v>
      </c>
      <c r="D46" s="267"/>
      <c r="E46" s="267"/>
      <c r="F46" s="267"/>
      <c r="G46" s="267"/>
      <c r="H46" s="267"/>
      <c r="I46" s="267"/>
      <c r="J46" s="267"/>
      <c r="K46" s="105">
        <f>SUM(K45)</f>
        <v>862400000</v>
      </c>
      <c r="L46" s="105">
        <f t="shared" ref="L46:V46" si="64">SUM(L45)</f>
        <v>0</v>
      </c>
      <c r="M46" s="105">
        <f t="shared" si="64"/>
        <v>0</v>
      </c>
      <c r="N46" s="105">
        <f t="shared" si="64"/>
        <v>862400000</v>
      </c>
      <c r="O46" s="103">
        <f t="shared" si="64"/>
        <v>182939140</v>
      </c>
      <c r="P46" s="103">
        <f t="shared" si="64"/>
        <v>0</v>
      </c>
      <c r="Q46" s="103">
        <f t="shared" si="64"/>
        <v>0</v>
      </c>
      <c r="R46" s="103">
        <f t="shared" si="64"/>
        <v>182939140</v>
      </c>
      <c r="S46" s="103">
        <f t="shared" si="64"/>
        <v>0</v>
      </c>
      <c r="T46" s="103">
        <f t="shared" si="64"/>
        <v>0</v>
      </c>
      <c r="U46" s="103">
        <f t="shared" si="64"/>
        <v>0</v>
      </c>
      <c r="V46" s="103">
        <f t="shared" si="64"/>
        <v>0</v>
      </c>
      <c r="W46" s="105">
        <f>SUM(W45)</f>
        <v>679460860</v>
      </c>
      <c r="X46" s="105">
        <f>SUM(X45)</f>
        <v>0</v>
      </c>
      <c r="Y46" s="105">
        <f>SUM(Y45)</f>
        <v>0</v>
      </c>
      <c r="Z46" s="105">
        <f>SUM(Z45)</f>
        <v>679460860</v>
      </c>
      <c r="AA46" s="179"/>
      <c r="AB46" s="179"/>
      <c r="AC46" s="179"/>
    </row>
    <row r="47" spans="1:29" s="21" customFormat="1" ht="37.5" customHeight="1">
      <c r="A47" s="248"/>
      <c r="B47" s="268" t="s">
        <v>192</v>
      </c>
      <c r="C47" s="268"/>
      <c r="D47" s="268"/>
      <c r="E47" s="268"/>
      <c r="F47" s="268"/>
      <c r="G47" s="268"/>
      <c r="H47" s="268"/>
      <c r="I47" s="268"/>
      <c r="J47" s="268"/>
      <c r="K47" s="107">
        <f>K33+K38+K42+K46</f>
        <v>2200000000</v>
      </c>
      <c r="L47" s="107">
        <f t="shared" ref="L47:M47" si="65">L33+L38+L42+L46</f>
        <v>0</v>
      </c>
      <c r="M47" s="107">
        <f t="shared" si="65"/>
        <v>0</v>
      </c>
      <c r="N47" s="107">
        <f>N33+N38+N42+N46</f>
        <v>2200000000</v>
      </c>
      <c r="O47" s="106">
        <f t="shared" ref="O47:V47" si="66">O33+O38+O42</f>
        <v>210600000</v>
      </c>
      <c r="P47" s="106">
        <f t="shared" si="66"/>
        <v>0</v>
      </c>
      <c r="Q47" s="106">
        <f t="shared" si="66"/>
        <v>0</v>
      </c>
      <c r="R47" s="106">
        <f t="shared" si="66"/>
        <v>210600000</v>
      </c>
      <c r="S47" s="106">
        <f t="shared" si="66"/>
        <v>414000000</v>
      </c>
      <c r="T47" s="106">
        <f t="shared" si="66"/>
        <v>0</v>
      </c>
      <c r="U47" s="106">
        <f t="shared" si="66"/>
        <v>0</v>
      </c>
      <c r="V47" s="106">
        <f t="shared" si="66"/>
        <v>414000000</v>
      </c>
      <c r="W47" s="107">
        <f>W33+W38+W42+W46</f>
        <v>2220460860</v>
      </c>
      <c r="X47" s="107">
        <f>X33+X38+X42+X46</f>
        <v>0</v>
      </c>
      <c r="Y47" s="107">
        <f>Y33+Y38+Y42+Y46</f>
        <v>0</v>
      </c>
      <c r="Z47" s="107">
        <f>Z33+Z38+Z42+Z46</f>
        <v>2220460860</v>
      </c>
      <c r="AA47" s="179"/>
      <c r="AB47" s="179"/>
      <c r="AC47" s="179"/>
    </row>
    <row r="48" spans="1:29" ht="54.6" customHeight="1">
      <c r="A48" s="248" t="s">
        <v>119</v>
      </c>
      <c r="B48" s="248" t="s">
        <v>193</v>
      </c>
      <c r="C48" s="51" t="s">
        <v>141</v>
      </c>
      <c r="D48" s="32" t="s">
        <v>141</v>
      </c>
      <c r="E48" s="146" t="s">
        <v>165</v>
      </c>
      <c r="F48" s="148" t="s">
        <v>142</v>
      </c>
      <c r="G48" s="54" t="s">
        <v>197</v>
      </c>
      <c r="H48" s="39" t="s">
        <v>67</v>
      </c>
      <c r="I48" s="33" t="s">
        <v>68</v>
      </c>
      <c r="J48" s="78" t="s">
        <v>208</v>
      </c>
      <c r="K48" s="134">
        <v>15000000</v>
      </c>
      <c r="L48" s="123"/>
      <c r="M48" s="83"/>
      <c r="N48" s="83">
        <f>SUM(K48:M48)</f>
        <v>15000000</v>
      </c>
      <c r="O48" s="31"/>
      <c r="P48" s="27"/>
      <c r="Q48" s="27">
        <v>0</v>
      </c>
      <c r="R48" s="28">
        <f>+O48+P48+Q48</f>
        <v>0</v>
      </c>
      <c r="S48" s="83">
        <v>732625824</v>
      </c>
      <c r="T48" s="83">
        <v>0</v>
      </c>
      <c r="U48" s="83">
        <v>0</v>
      </c>
      <c r="V48" s="83">
        <f>+S48+T48+U48</f>
        <v>732625824</v>
      </c>
      <c r="W48" s="81">
        <f>SUM(K48-O48+S48)</f>
        <v>747625824</v>
      </c>
      <c r="X48" s="81">
        <f t="shared" ref="W48:Y53" si="67">SUM(L48-P48+T48)</f>
        <v>0</v>
      </c>
      <c r="Y48" s="81">
        <f t="shared" si="67"/>
        <v>0</v>
      </c>
      <c r="Z48" s="85">
        <f>W48+X48+Y48</f>
        <v>747625824</v>
      </c>
    </row>
    <row r="49" spans="1:29" ht="54.6" customHeight="1">
      <c r="A49" s="248"/>
      <c r="B49" s="248"/>
      <c r="C49" s="51" t="s">
        <v>141</v>
      </c>
      <c r="D49" s="32" t="s">
        <v>141</v>
      </c>
      <c r="E49" s="146" t="s">
        <v>165</v>
      </c>
      <c r="F49" s="148" t="s">
        <v>142</v>
      </c>
      <c r="G49" s="54" t="s">
        <v>197</v>
      </c>
      <c r="H49" s="42" t="s">
        <v>69</v>
      </c>
      <c r="I49" s="33" t="s">
        <v>66</v>
      </c>
      <c r="J49" s="78" t="s">
        <v>208</v>
      </c>
      <c r="K49" s="166">
        <v>637053311</v>
      </c>
      <c r="L49" s="123"/>
      <c r="M49" s="83"/>
      <c r="N49" s="83">
        <f t="shared" ref="N49:N53" si="68">SUM(K49:M49)</f>
        <v>637053311</v>
      </c>
      <c r="O49" s="31">
        <v>201353311</v>
      </c>
      <c r="P49" s="27"/>
      <c r="Q49" s="27"/>
      <c r="R49" s="28">
        <f>+O49+P49+Q49</f>
        <v>201353311</v>
      </c>
      <c r="S49" s="29">
        <v>0</v>
      </c>
      <c r="T49" s="27">
        <v>0</v>
      </c>
      <c r="U49" s="27"/>
      <c r="V49" s="28">
        <f t="shared" ref="V49:V53" si="69">+S49+T49+U49</f>
        <v>0</v>
      </c>
      <c r="W49" s="81">
        <f t="shared" si="67"/>
        <v>435700000</v>
      </c>
      <c r="X49" s="81">
        <f t="shared" si="67"/>
        <v>0</v>
      </c>
      <c r="Y49" s="81">
        <f>SUM(M49-Q49+U49)</f>
        <v>0</v>
      </c>
      <c r="Z49" s="85">
        <f t="shared" ref="Z49:Z53" si="70">W49+X49+Y49</f>
        <v>435700000</v>
      </c>
    </row>
    <row r="50" spans="1:29" ht="54.6" customHeight="1">
      <c r="A50" s="248"/>
      <c r="B50" s="248"/>
      <c r="C50" s="51" t="s">
        <v>141</v>
      </c>
      <c r="D50" s="32" t="s">
        <v>141</v>
      </c>
      <c r="E50" s="146" t="s">
        <v>165</v>
      </c>
      <c r="F50" s="148" t="s">
        <v>142</v>
      </c>
      <c r="G50" s="54" t="s">
        <v>194</v>
      </c>
      <c r="H50" s="39" t="s">
        <v>67</v>
      </c>
      <c r="I50" s="33" t="s">
        <v>68</v>
      </c>
      <c r="J50" s="87" t="s">
        <v>205</v>
      </c>
      <c r="K50" s="124">
        <v>0</v>
      </c>
      <c r="L50" s="134">
        <v>1140238000</v>
      </c>
      <c r="M50" s="83"/>
      <c r="N50" s="83">
        <f t="shared" si="68"/>
        <v>1140238000</v>
      </c>
      <c r="O50" s="31"/>
      <c r="P50" s="27"/>
      <c r="Q50" s="27"/>
      <c r="R50" s="28">
        <f t="shared" ref="R50:R51" si="71">+O50+P50+Q50</f>
        <v>0</v>
      </c>
      <c r="S50" s="29"/>
      <c r="T50" s="82">
        <v>0</v>
      </c>
      <c r="U50" s="82"/>
      <c r="V50" s="83">
        <f t="shared" si="69"/>
        <v>0</v>
      </c>
      <c r="W50" s="81">
        <f t="shared" si="67"/>
        <v>0</v>
      </c>
      <c r="X50" s="81">
        <f t="shared" si="67"/>
        <v>1140238000</v>
      </c>
      <c r="Y50" s="81">
        <f t="shared" si="67"/>
        <v>0</v>
      </c>
      <c r="Z50" s="85">
        <f t="shared" si="70"/>
        <v>1140238000</v>
      </c>
    </row>
    <row r="51" spans="1:29" ht="54.6" customHeight="1">
      <c r="A51" s="248"/>
      <c r="B51" s="248"/>
      <c r="C51" s="51" t="s">
        <v>141</v>
      </c>
      <c r="D51" s="32" t="s">
        <v>141</v>
      </c>
      <c r="E51" s="146" t="s">
        <v>165</v>
      </c>
      <c r="F51" s="148" t="s">
        <v>142</v>
      </c>
      <c r="G51" s="54" t="s">
        <v>194</v>
      </c>
      <c r="H51" s="42" t="s">
        <v>69</v>
      </c>
      <c r="I51" s="33" t="s">
        <v>66</v>
      </c>
      <c r="J51" s="156"/>
      <c r="K51" s="157">
        <v>0</v>
      </c>
      <c r="L51" s="158">
        <v>0</v>
      </c>
      <c r="M51" s="83"/>
      <c r="N51" s="83">
        <f t="shared" si="68"/>
        <v>0</v>
      </c>
      <c r="O51" s="31"/>
      <c r="P51" s="27">
        <v>0</v>
      </c>
      <c r="Q51" s="27"/>
      <c r="R51" s="28">
        <f t="shared" si="71"/>
        <v>0</v>
      </c>
      <c r="S51" s="29"/>
      <c r="T51" s="82">
        <v>0</v>
      </c>
      <c r="U51" s="82"/>
      <c r="V51" s="83">
        <f t="shared" si="69"/>
        <v>0</v>
      </c>
      <c r="W51" s="81">
        <f t="shared" si="67"/>
        <v>0</v>
      </c>
      <c r="X51" s="81">
        <f t="shared" si="67"/>
        <v>0</v>
      </c>
      <c r="Y51" s="81">
        <f t="shared" si="67"/>
        <v>0</v>
      </c>
      <c r="Z51" s="85">
        <f t="shared" si="70"/>
        <v>0</v>
      </c>
    </row>
    <row r="52" spans="1:29" ht="54.6" customHeight="1">
      <c r="A52" s="248"/>
      <c r="B52" s="248"/>
      <c r="C52" s="51" t="s">
        <v>141</v>
      </c>
      <c r="D52" s="32" t="s">
        <v>141</v>
      </c>
      <c r="E52" s="146" t="s">
        <v>165</v>
      </c>
      <c r="F52" s="148" t="s">
        <v>142</v>
      </c>
      <c r="G52" s="54" t="s">
        <v>194</v>
      </c>
      <c r="H52" s="152" t="s">
        <v>175</v>
      </c>
      <c r="I52" s="154" t="s">
        <v>66</v>
      </c>
      <c r="J52" s="109"/>
      <c r="K52" s="124"/>
      <c r="L52" s="134">
        <v>0</v>
      </c>
      <c r="M52" s="83"/>
      <c r="N52" s="83">
        <f t="shared" si="68"/>
        <v>0</v>
      </c>
      <c r="O52" s="31"/>
      <c r="P52" s="27"/>
      <c r="Q52" s="27"/>
      <c r="R52" s="28"/>
      <c r="S52" s="29"/>
      <c r="T52" s="82">
        <v>0</v>
      </c>
      <c r="U52" s="82"/>
      <c r="V52" s="83">
        <f t="shared" si="69"/>
        <v>0</v>
      </c>
      <c r="W52" s="81">
        <f t="shared" si="67"/>
        <v>0</v>
      </c>
      <c r="X52" s="81">
        <f t="shared" si="67"/>
        <v>0</v>
      </c>
      <c r="Y52" s="81">
        <f t="shared" si="67"/>
        <v>0</v>
      </c>
      <c r="Z52" s="85">
        <f t="shared" si="70"/>
        <v>0</v>
      </c>
    </row>
    <row r="53" spans="1:29" ht="54.6" customHeight="1">
      <c r="A53" s="248"/>
      <c r="B53" s="248"/>
      <c r="C53" s="51" t="s">
        <v>141</v>
      </c>
      <c r="D53" s="32" t="s">
        <v>141</v>
      </c>
      <c r="E53" s="146" t="s">
        <v>165</v>
      </c>
      <c r="F53" s="148" t="s">
        <v>142</v>
      </c>
      <c r="G53" s="54" t="s">
        <v>194</v>
      </c>
      <c r="H53" s="153" t="s">
        <v>67</v>
      </c>
      <c r="I53" s="155" t="s">
        <v>68</v>
      </c>
      <c r="J53" s="109"/>
      <c r="K53" s="124"/>
      <c r="M53" s="83"/>
      <c r="N53" s="83">
        <f t="shared" si="68"/>
        <v>0</v>
      </c>
      <c r="O53" s="31"/>
      <c r="P53" s="27"/>
      <c r="Q53" s="27"/>
      <c r="R53" s="28"/>
      <c r="S53" s="29"/>
      <c r="T53" s="82">
        <v>0</v>
      </c>
      <c r="U53" s="82"/>
      <c r="V53" s="83">
        <f t="shared" si="69"/>
        <v>0</v>
      </c>
      <c r="W53" s="81">
        <f t="shared" si="67"/>
        <v>0</v>
      </c>
      <c r="X53" s="81">
        <f t="shared" si="67"/>
        <v>0</v>
      </c>
      <c r="Y53" s="81">
        <f t="shared" si="67"/>
        <v>0</v>
      </c>
      <c r="Z53" s="85">
        <f t="shared" si="70"/>
        <v>0</v>
      </c>
    </row>
    <row r="54" spans="1:29" s="21" customFormat="1" ht="12" customHeight="1">
      <c r="A54" s="248"/>
      <c r="B54" s="248"/>
      <c r="C54" s="266" t="s">
        <v>172</v>
      </c>
      <c r="D54" s="266"/>
      <c r="E54" s="266"/>
      <c r="F54" s="266"/>
      <c r="G54" s="266"/>
      <c r="H54" s="266"/>
      <c r="I54" s="266"/>
      <c r="J54" s="266"/>
      <c r="K54" s="102">
        <f>SUM(K48:K53)</f>
        <v>652053311</v>
      </c>
      <c r="L54" s="102">
        <f t="shared" ref="L54:M54" si="72">SUM(L48:L53)</f>
        <v>1140238000</v>
      </c>
      <c r="M54" s="102">
        <f t="shared" si="72"/>
        <v>0</v>
      </c>
      <c r="N54" s="102">
        <f>SUM(N48:N53)</f>
        <v>1792291311</v>
      </c>
      <c r="O54" s="101">
        <f>SUM(O48:O51)</f>
        <v>201353311</v>
      </c>
      <c r="P54" s="101">
        <f t="shared" ref="P54:U54" si="73">SUM(P48:P51)</f>
        <v>0</v>
      </c>
      <c r="Q54" s="101">
        <f t="shared" si="73"/>
        <v>0</v>
      </c>
      <c r="R54" s="101">
        <f t="shared" si="73"/>
        <v>201353311</v>
      </c>
      <c r="S54" s="101">
        <f>SUM(S48:S51)</f>
        <v>732625824</v>
      </c>
      <c r="T54" s="101">
        <f>SUM(T48:T53)</f>
        <v>0</v>
      </c>
      <c r="U54" s="101">
        <f t="shared" si="73"/>
        <v>0</v>
      </c>
      <c r="V54" s="101">
        <f>SUM(V48:V51)</f>
        <v>732625824</v>
      </c>
      <c r="W54" s="102">
        <f>SUM(W48:W51)</f>
        <v>1183325824</v>
      </c>
      <c r="X54" s="102">
        <f>SUM(X48:X53)</f>
        <v>1140238000</v>
      </c>
      <c r="Y54" s="102">
        <f t="shared" ref="Y54" si="74">SUM(Y48:Y51)</f>
        <v>0</v>
      </c>
      <c r="Z54" s="102">
        <f>SUM(Z48:Z53)</f>
        <v>2323563824</v>
      </c>
      <c r="AA54" s="179"/>
      <c r="AB54" s="179"/>
      <c r="AC54" s="179"/>
    </row>
    <row r="55" spans="1:29" s="22" customFormat="1" ht="24.95" customHeight="1">
      <c r="A55" s="248"/>
      <c r="B55" s="248"/>
      <c r="C55" s="267" t="s">
        <v>145</v>
      </c>
      <c r="D55" s="267"/>
      <c r="E55" s="267"/>
      <c r="F55" s="267"/>
      <c r="G55" s="267"/>
      <c r="H55" s="267"/>
      <c r="I55" s="267"/>
      <c r="J55" s="267"/>
      <c r="K55" s="105">
        <f>K54</f>
        <v>652053311</v>
      </c>
      <c r="L55" s="105">
        <f t="shared" ref="L55:Z55" si="75">L54</f>
        <v>1140238000</v>
      </c>
      <c r="M55" s="105">
        <f t="shared" si="75"/>
        <v>0</v>
      </c>
      <c r="N55" s="105">
        <f t="shared" si="75"/>
        <v>1792291311</v>
      </c>
      <c r="O55" s="103">
        <f t="shared" si="75"/>
        <v>201353311</v>
      </c>
      <c r="P55" s="103">
        <f t="shared" si="75"/>
        <v>0</v>
      </c>
      <c r="Q55" s="103">
        <f t="shared" si="75"/>
        <v>0</v>
      </c>
      <c r="R55" s="103">
        <f t="shared" si="75"/>
        <v>201353311</v>
      </c>
      <c r="S55" s="103">
        <f t="shared" si="75"/>
        <v>732625824</v>
      </c>
      <c r="T55" s="103">
        <f t="shared" si="75"/>
        <v>0</v>
      </c>
      <c r="U55" s="103">
        <f t="shared" si="75"/>
        <v>0</v>
      </c>
      <c r="V55" s="103">
        <f t="shared" si="75"/>
        <v>732625824</v>
      </c>
      <c r="W55" s="105">
        <f t="shared" si="75"/>
        <v>1183325824</v>
      </c>
      <c r="X55" s="105">
        <f t="shared" si="75"/>
        <v>1140238000</v>
      </c>
      <c r="Y55" s="105">
        <f t="shared" si="75"/>
        <v>0</v>
      </c>
      <c r="Z55" s="105">
        <f t="shared" si="75"/>
        <v>2323563824</v>
      </c>
      <c r="AA55" s="179"/>
      <c r="AB55" s="179"/>
      <c r="AC55" s="179"/>
    </row>
    <row r="56" spans="1:29" ht="53.25" customHeight="1">
      <c r="A56" s="248"/>
      <c r="B56" s="248"/>
      <c r="C56" s="57" t="s">
        <v>146</v>
      </c>
      <c r="D56" s="57" t="s">
        <v>146</v>
      </c>
      <c r="E56" s="149" t="s">
        <v>166</v>
      </c>
      <c r="F56" s="148" t="s">
        <v>148</v>
      </c>
      <c r="G56" s="57" t="s">
        <v>196</v>
      </c>
      <c r="H56" s="42" t="s">
        <v>69</v>
      </c>
      <c r="I56" s="33" t="s">
        <v>66</v>
      </c>
      <c r="J56" s="112" t="s">
        <v>209</v>
      </c>
      <c r="K56" s="125">
        <f>176088000+1786082936</f>
        <v>1962170936</v>
      </c>
      <c r="L56" s="126"/>
      <c r="M56" s="126"/>
      <c r="N56" s="83">
        <f>SUM(K56:M56)</f>
        <v>1962170936</v>
      </c>
      <c r="O56" s="125">
        <f>176088000+1786082936</f>
        <v>1962170936</v>
      </c>
      <c r="P56" s="94">
        <v>0</v>
      </c>
      <c r="Q56" s="94">
        <v>0</v>
      </c>
      <c r="R56" s="92">
        <f>+O56+P56+Q56</f>
        <v>1962170936</v>
      </c>
      <c r="S56" s="182">
        <v>0</v>
      </c>
      <c r="T56" s="183">
        <v>0</v>
      </c>
      <c r="U56" s="183">
        <v>0</v>
      </c>
      <c r="V56" s="184">
        <f>+S56+T56+U56</f>
        <v>0</v>
      </c>
      <c r="W56" s="184">
        <f t="shared" ref="W56:Y56" si="76">SUM(K56-O56+S56)</f>
        <v>0</v>
      </c>
      <c r="X56" s="184">
        <f t="shared" si="76"/>
        <v>0</v>
      </c>
      <c r="Y56" s="184">
        <f t="shared" si="76"/>
        <v>0</v>
      </c>
      <c r="Z56" s="184">
        <f>W56+X56+Y56</f>
        <v>0</v>
      </c>
    </row>
    <row r="57" spans="1:29" ht="53.25" customHeight="1">
      <c r="A57" s="248"/>
      <c r="B57" s="248"/>
      <c r="C57" s="57" t="s">
        <v>146</v>
      </c>
      <c r="D57" s="57" t="s">
        <v>146</v>
      </c>
      <c r="E57" s="170" t="s">
        <v>166</v>
      </c>
      <c r="F57" s="148" t="s">
        <v>148</v>
      </c>
      <c r="G57" s="57" t="s">
        <v>196</v>
      </c>
      <c r="H57" s="42" t="s">
        <v>72</v>
      </c>
      <c r="I57" s="33" t="s">
        <v>73</v>
      </c>
      <c r="J57" s="112" t="s">
        <v>209</v>
      </c>
      <c r="K57" s="125">
        <v>70000000</v>
      </c>
      <c r="L57" s="126"/>
      <c r="M57" s="127">
        <v>0</v>
      </c>
      <c r="N57" s="83">
        <f t="shared" ref="N57:N60" si="77">SUM(K57:M57)</f>
        <v>70000000</v>
      </c>
      <c r="O57" s="125">
        <v>70000000</v>
      </c>
      <c r="P57" s="82"/>
      <c r="Q57" s="82"/>
      <c r="R57" s="83">
        <f>+O57+P57+Q57</f>
        <v>70000000</v>
      </c>
      <c r="S57" s="185">
        <v>0</v>
      </c>
      <c r="T57" s="185"/>
      <c r="U57" s="185">
        <v>0</v>
      </c>
      <c r="V57" s="185">
        <f>+S57+T57+U57</f>
        <v>0</v>
      </c>
      <c r="W57" s="184">
        <f t="shared" ref="W57:W59" si="78">SUM(K57-O57+S57)</f>
        <v>0</v>
      </c>
      <c r="X57" s="184">
        <f t="shared" ref="X57:X60" si="79">SUM(L57-P57+T57)</f>
        <v>0</v>
      </c>
      <c r="Y57" s="184">
        <f t="shared" ref="Y57:Y60" si="80">SUM(M57-Q57+U57)</f>
        <v>0</v>
      </c>
      <c r="Z57" s="185">
        <f t="shared" ref="Z57:Z60" si="81">W57+X57+Y57</f>
        <v>0</v>
      </c>
      <c r="AC57" s="177">
        <v>87000</v>
      </c>
    </row>
    <row r="58" spans="1:29" ht="53.25" customHeight="1">
      <c r="A58" s="248"/>
      <c r="B58" s="248"/>
      <c r="C58" s="57" t="s">
        <v>146</v>
      </c>
      <c r="D58" s="57" t="s">
        <v>146</v>
      </c>
      <c r="E58" s="171" t="s">
        <v>166</v>
      </c>
      <c r="F58" s="148" t="s">
        <v>148</v>
      </c>
      <c r="G58" s="57" t="s">
        <v>196</v>
      </c>
      <c r="H58" s="42" t="s">
        <v>70</v>
      </c>
      <c r="I58" s="33" t="s">
        <v>71</v>
      </c>
      <c r="J58" s="112" t="s">
        <v>209</v>
      </c>
      <c r="K58" s="121">
        <v>0</v>
      </c>
      <c r="L58" s="126"/>
      <c r="M58" s="126"/>
      <c r="N58" s="83">
        <f t="shared" si="77"/>
        <v>0</v>
      </c>
      <c r="O58" s="31"/>
      <c r="P58" s="27"/>
      <c r="Q58" s="27"/>
      <c r="R58" s="83">
        <f t="shared" ref="R58:R59" si="82">+O58+P58+Q58</f>
        <v>0</v>
      </c>
      <c r="S58" s="29"/>
      <c r="T58" s="27"/>
      <c r="U58" s="27"/>
      <c r="V58" s="28">
        <f t="shared" ref="V58:V59" si="83">+S58+T58+U58</f>
        <v>0</v>
      </c>
      <c r="W58" s="184">
        <f t="shared" si="78"/>
        <v>0</v>
      </c>
      <c r="X58" s="184">
        <f t="shared" si="79"/>
        <v>0</v>
      </c>
      <c r="Y58" s="184">
        <f t="shared" si="80"/>
        <v>0</v>
      </c>
      <c r="Z58" s="85">
        <f t="shared" si="81"/>
        <v>0</v>
      </c>
    </row>
    <row r="59" spans="1:29" ht="53.25" customHeight="1">
      <c r="A59" s="248"/>
      <c r="B59" s="248"/>
      <c r="C59" s="57" t="s">
        <v>146</v>
      </c>
      <c r="D59" s="57" t="s">
        <v>146</v>
      </c>
      <c r="E59" s="171" t="s">
        <v>195</v>
      </c>
      <c r="F59" s="148" t="s">
        <v>223</v>
      </c>
      <c r="G59" s="57" t="s">
        <v>196</v>
      </c>
      <c r="H59" s="42" t="s">
        <v>72</v>
      </c>
      <c r="I59" s="33" t="s">
        <v>73</v>
      </c>
      <c r="J59" s="112" t="s">
        <v>209</v>
      </c>
      <c r="K59" s="125">
        <v>450000000</v>
      </c>
      <c r="L59" s="126"/>
      <c r="M59" s="126">
        <v>87000</v>
      </c>
      <c r="N59" s="83">
        <f t="shared" si="77"/>
        <v>450087000</v>
      </c>
      <c r="O59" s="31">
        <v>380087000</v>
      </c>
      <c r="P59" s="27"/>
      <c r="Q59" s="27">
        <v>0</v>
      </c>
      <c r="R59" s="83">
        <f t="shared" si="82"/>
        <v>380087000</v>
      </c>
      <c r="S59" s="29"/>
      <c r="T59" s="27"/>
      <c r="U59" s="27"/>
      <c r="V59" s="28">
        <f t="shared" si="83"/>
        <v>0</v>
      </c>
      <c r="W59" s="184">
        <f t="shared" si="78"/>
        <v>69913000</v>
      </c>
      <c r="X59" s="184">
        <f t="shared" si="79"/>
        <v>0</v>
      </c>
      <c r="Y59" s="184">
        <f t="shared" si="80"/>
        <v>87000</v>
      </c>
      <c r="Z59" s="85">
        <f t="shared" si="81"/>
        <v>70000000</v>
      </c>
    </row>
    <row r="60" spans="1:29" ht="53.25" customHeight="1">
      <c r="A60" s="248"/>
      <c r="B60" s="248"/>
      <c r="C60" s="57" t="s">
        <v>146</v>
      </c>
      <c r="D60" s="57" t="s">
        <v>146</v>
      </c>
      <c r="E60" s="171" t="s">
        <v>195</v>
      </c>
      <c r="F60" s="148" t="s">
        <v>223</v>
      </c>
      <c r="G60" s="57" t="s">
        <v>196</v>
      </c>
      <c r="H60" s="42" t="s">
        <v>69</v>
      </c>
      <c r="I60" s="33" t="s">
        <v>66</v>
      </c>
      <c r="J60" s="112" t="s">
        <v>209</v>
      </c>
      <c r="K60" s="125">
        <v>522877753</v>
      </c>
      <c r="L60" s="126"/>
      <c r="M60" s="126"/>
      <c r="N60" s="83">
        <f t="shared" si="77"/>
        <v>522877753</v>
      </c>
      <c r="O60" s="31">
        <v>0</v>
      </c>
      <c r="P60" s="27"/>
      <c r="Q60" s="27"/>
      <c r="R60" s="83">
        <f>+O60+P60+Q60</f>
        <v>0</v>
      </c>
      <c r="S60" s="29">
        <v>1860524563</v>
      </c>
      <c r="T60" s="27"/>
      <c r="U60" s="27"/>
      <c r="V60" s="28">
        <f>+S60+T60+U60</f>
        <v>1860524563</v>
      </c>
      <c r="W60" s="184">
        <f>SUM(K60-O60+S60)</f>
        <v>2383402316</v>
      </c>
      <c r="X60" s="184">
        <f t="shared" si="79"/>
        <v>0</v>
      </c>
      <c r="Y60" s="184">
        <f t="shared" si="80"/>
        <v>0</v>
      </c>
      <c r="Z60" s="85">
        <f t="shared" si="81"/>
        <v>2383402316</v>
      </c>
    </row>
    <row r="61" spans="1:29" s="21" customFormat="1" ht="12" customHeight="1">
      <c r="A61" s="248"/>
      <c r="B61" s="248"/>
      <c r="C61" s="266" t="s">
        <v>171</v>
      </c>
      <c r="D61" s="266"/>
      <c r="E61" s="266"/>
      <c r="F61" s="266"/>
      <c r="G61" s="266"/>
      <c r="H61" s="266"/>
      <c r="I61" s="266"/>
      <c r="J61" s="266"/>
      <c r="K61" s="102">
        <f>SUM(K56:K60)</f>
        <v>3005048689</v>
      </c>
      <c r="L61" s="102">
        <f>SUM(L56:L60)</f>
        <v>0</v>
      </c>
      <c r="M61" s="102">
        <f>SUM(M56:M60)</f>
        <v>87000</v>
      </c>
      <c r="N61" s="102">
        <f>SUM(N56:N60)</f>
        <v>3005135689</v>
      </c>
      <c r="O61" s="101">
        <f>SUM(O56:O60)</f>
        <v>2412257936</v>
      </c>
      <c r="P61" s="101">
        <f>SUM(P56:P58)</f>
        <v>0</v>
      </c>
      <c r="Q61" s="101">
        <f>SUM(Q56:Q58)</f>
        <v>0</v>
      </c>
      <c r="R61" s="101">
        <f t="shared" ref="R61:Z61" si="84">SUM(R56:R60)</f>
        <v>2412257936</v>
      </c>
      <c r="S61" s="101">
        <f t="shared" si="84"/>
        <v>1860524563</v>
      </c>
      <c r="T61" s="101">
        <f t="shared" si="84"/>
        <v>0</v>
      </c>
      <c r="U61" s="101">
        <f t="shared" si="84"/>
        <v>0</v>
      </c>
      <c r="V61" s="101">
        <f t="shared" si="84"/>
        <v>1860524563</v>
      </c>
      <c r="W61" s="102">
        <f t="shared" si="84"/>
        <v>2453315316</v>
      </c>
      <c r="X61" s="102">
        <f t="shared" si="84"/>
        <v>0</v>
      </c>
      <c r="Y61" s="102">
        <f t="shared" si="84"/>
        <v>87000</v>
      </c>
      <c r="Z61" s="102">
        <f t="shared" si="84"/>
        <v>2453402316</v>
      </c>
      <c r="AA61" s="179"/>
      <c r="AB61" s="179"/>
      <c r="AC61" s="179"/>
    </row>
    <row r="62" spans="1:29" s="22" customFormat="1" ht="24.95" customHeight="1">
      <c r="A62" s="248"/>
      <c r="B62" s="248"/>
      <c r="C62" s="267" t="s">
        <v>147</v>
      </c>
      <c r="D62" s="267"/>
      <c r="E62" s="267"/>
      <c r="F62" s="267"/>
      <c r="G62" s="267"/>
      <c r="H62" s="267"/>
      <c r="I62" s="267"/>
      <c r="J62" s="267"/>
      <c r="K62" s="105">
        <f>K61</f>
        <v>3005048689</v>
      </c>
      <c r="L62" s="105">
        <f>L61</f>
        <v>0</v>
      </c>
      <c r="M62" s="105">
        <f>M61</f>
        <v>87000</v>
      </c>
      <c r="N62" s="105">
        <f>N61</f>
        <v>3005135689</v>
      </c>
      <c r="O62" s="103">
        <f t="shared" ref="O62:U62" si="85">O61</f>
        <v>2412257936</v>
      </c>
      <c r="P62" s="103">
        <f t="shared" si="85"/>
        <v>0</v>
      </c>
      <c r="Q62" s="103">
        <f t="shared" si="85"/>
        <v>0</v>
      </c>
      <c r="R62" s="103">
        <f>R61</f>
        <v>2412257936</v>
      </c>
      <c r="S62" s="103">
        <f>S61</f>
        <v>1860524563</v>
      </c>
      <c r="T62" s="103">
        <f t="shared" si="85"/>
        <v>0</v>
      </c>
      <c r="U62" s="103">
        <f t="shared" si="85"/>
        <v>0</v>
      </c>
      <c r="V62" s="103">
        <f>V61</f>
        <v>1860524563</v>
      </c>
      <c r="W62" s="105">
        <f>W61</f>
        <v>2453315316</v>
      </c>
      <c r="X62" s="105">
        <f>X61</f>
        <v>0</v>
      </c>
      <c r="Y62" s="105">
        <f>Y61</f>
        <v>87000</v>
      </c>
      <c r="Z62" s="105">
        <f>Z61</f>
        <v>2453402316</v>
      </c>
      <c r="AA62" s="179"/>
      <c r="AB62" s="179"/>
      <c r="AC62" s="179"/>
    </row>
    <row r="63" spans="1:29" ht="47.25" customHeight="1">
      <c r="A63" s="248"/>
      <c r="B63" s="274" t="s">
        <v>193</v>
      </c>
      <c r="C63" s="274"/>
      <c r="D63" s="274"/>
      <c r="E63" s="274"/>
      <c r="F63" s="274"/>
      <c r="G63" s="274"/>
      <c r="H63" s="274"/>
      <c r="I63" s="274"/>
      <c r="J63" s="274"/>
      <c r="K63" s="111">
        <f>K55+K62</f>
        <v>3657102000</v>
      </c>
      <c r="L63" s="111">
        <f>L55+L62</f>
        <v>1140238000</v>
      </c>
      <c r="M63" s="111">
        <f>M55+M62</f>
        <v>87000</v>
      </c>
      <c r="N63" s="111">
        <f>N55+N62</f>
        <v>4797427000</v>
      </c>
      <c r="O63" s="110">
        <f t="shared" ref="O63:V63" si="86">O62+O55+O46+O42+O38+O33</f>
        <v>3007150387</v>
      </c>
      <c r="P63" s="110">
        <f t="shared" si="86"/>
        <v>0</v>
      </c>
      <c r="Q63" s="110">
        <f t="shared" si="86"/>
        <v>0</v>
      </c>
      <c r="R63" s="110">
        <f t="shared" si="86"/>
        <v>3007150387</v>
      </c>
      <c r="S63" s="110">
        <f t="shared" si="86"/>
        <v>3007150387</v>
      </c>
      <c r="T63" s="110">
        <f t="shared" si="86"/>
        <v>0</v>
      </c>
      <c r="U63" s="110">
        <f t="shared" si="86"/>
        <v>0</v>
      </c>
      <c r="V63" s="110">
        <f t="shared" si="86"/>
        <v>3007150387</v>
      </c>
      <c r="W63" s="111">
        <f>W55+W62</f>
        <v>3636641140</v>
      </c>
      <c r="X63" s="111">
        <f>X55+X62</f>
        <v>1140238000</v>
      </c>
      <c r="Y63" s="111">
        <f>Y55+Y62</f>
        <v>87000</v>
      </c>
      <c r="Z63" s="111">
        <f>Z55+Z62</f>
        <v>4776966140</v>
      </c>
    </row>
    <row r="64" spans="1:29" ht="20.100000000000001" customHeight="1">
      <c r="A64" s="275" t="s">
        <v>152</v>
      </c>
      <c r="B64" s="275"/>
      <c r="C64" s="275"/>
      <c r="D64" s="275"/>
      <c r="E64" s="275"/>
      <c r="F64" s="250"/>
      <c r="G64" s="250"/>
      <c r="H64" s="250"/>
      <c r="I64" s="250"/>
      <c r="J64" s="250"/>
      <c r="K64" s="86">
        <f t="shared" ref="K64:Z64" si="87">K47+K63</f>
        <v>5857102000</v>
      </c>
      <c r="L64" s="86">
        <f t="shared" si="87"/>
        <v>1140238000</v>
      </c>
      <c r="M64" s="86">
        <f t="shared" si="87"/>
        <v>87000</v>
      </c>
      <c r="N64" s="86">
        <f t="shared" si="87"/>
        <v>6997427000</v>
      </c>
      <c r="O64" s="64">
        <f t="shared" si="87"/>
        <v>3217750387</v>
      </c>
      <c r="P64" s="64">
        <f t="shared" si="87"/>
        <v>0</v>
      </c>
      <c r="Q64" s="64">
        <f t="shared" si="87"/>
        <v>0</v>
      </c>
      <c r="R64" s="64">
        <f t="shared" si="87"/>
        <v>3217750387</v>
      </c>
      <c r="S64" s="64">
        <f t="shared" si="87"/>
        <v>3421150387</v>
      </c>
      <c r="T64" s="64">
        <f t="shared" si="87"/>
        <v>0</v>
      </c>
      <c r="U64" s="64">
        <f t="shared" si="87"/>
        <v>0</v>
      </c>
      <c r="V64" s="64">
        <f t="shared" si="87"/>
        <v>3421150387</v>
      </c>
      <c r="W64" s="86">
        <f t="shared" si="87"/>
        <v>5857102000</v>
      </c>
      <c r="X64" s="86">
        <f t="shared" si="87"/>
        <v>1140238000</v>
      </c>
      <c r="Y64" s="86">
        <f t="shared" si="87"/>
        <v>87000</v>
      </c>
      <c r="Z64" s="86">
        <f t="shared" si="87"/>
        <v>6997427000</v>
      </c>
    </row>
    <row r="65" spans="1:29" ht="30.75" customHeight="1">
      <c r="A65" s="280" t="s">
        <v>224</v>
      </c>
      <c r="B65" s="280"/>
      <c r="C65" s="280"/>
      <c r="D65" s="280"/>
      <c r="E65" s="280"/>
      <c r="F65" s="252" t="s">
        <v>157</v>
      </c>
      <c r="G65" s="252"/>
      <c r="H65" s="252"/>
      <c r="I65" s="252"/>
      <c r="J65" s="252"/>
      <c r="K65" s="128">
        <v>5857102000</v>
      </c>
      <c r="L65" s="128">
        <v>1140238000</v>
      </c>
      <c r="M65" s="128">
        <v>87000</v>
      </c>
      <c r="N65" s="128">
        <f>SUM(K65:M65)</f>
        <v>6997427000</v>
      </c>
      <c r="O65" s="108">
        <f>N65-N64</f>
        <v>0</v>
      </c>
      <c r="V65" s="10"/>
      <c r="W65" s="76"/>
      <c r="X65" s="76"/>
      <c r="Y65" s="76"/>
      <c r="Z65" s="76"/>
    </row>
    <row r="66" spans="1:29" ht="39.950000000000003" customHeight="1">
      <c r="A66" s="279"/>
      <c r="B66" s="279"/>
      <c r="C66" s="279"/>
      <c r="D66" s="80"/>
      <c r="E66" s="80"/>
      <c r="F66" s="13"/>
      <c r="G66" s="13"/>
      <c r="H66" s="13"/>
      <c r="I66" s="25"/>
      <c r="J66" s="25"/>
      <c r="N66" s="130" t="s">
        <v>200</v>
      </c>
      <c r="P66" s="108"/>
      <c r="T66" s="108"/>
      <c r="W66" s="129"/>
      <c r="X66" s="129"/>
      <c r="Y66" s="16"/>
      <c r="Z66" s="65" t="str">
        <f>N66</f>
        <v>Versión: 01
FECHA: 22/01/2025</v>
      </c>
    </row>
    <row r="67" spans="1:29" ht="15" customHeight="1">
      <c r="A67" s="255" t="s">
        <v>111</v>
      </c>
      <c r="B67" s="255"/>
      <c r="C67" s="255"/>
      <c r="D67" s="12"/>
      <c r="E67" s="12"/>
      <c r="F67" s="251" t="s">
        <v>112</v>
      </c>
      <c r="G67" s="251"/>
      <c r="H67" s="251"/>
      <c r="I67" s="23"/>
      <c r="J67" s="23"/>
      <c r="M67" s="131"/>
      <c r="N67" s="131"/>
      <c r="W67" s="277" t="s">
        <v>158</v>
      </c>
      <c r="X67" s="277"/>
      <c r="Y67" s="175"/>
      <c r="Z67" s="175"/>
    </row>
    <row r="68" spans="1:29" s="8" customFormat="1" ht="15" customHeight="1">
      <c r="A68" s="257" t="s">
        <v>78</v>
      </c>
      <c r="B68" s="257"/>
      <c r="C68" s="257"/>
      <c r="F68" s="254" t="s">
        <v>83</v>
      </c>
      <c r="G68" s="254"/>
      <c r="H68" s="254"/>
      <c r="I68" s="24"/>
      <c r="J68" s="24"/>
      <c r="M68" s="132"/>
      <c r="N68" s="132"/>
      <c r="W68" s="272" t="s">
        <v>2</v>
      </c>
      <c r="X68" s="272"/>
      <c r="Y68" s="173"/>
      <c r="Z68" s="173"/>
      <c r="AA68" s="181"/>
      <c r="AB68" s="181"/>
      <c r="AC68" s="181"/>
    </row>
    <row r="69" spans="1:29">
      <c r="M69" s="133"/>
      <c r="N69" s="133"/>
    </row>
    <row r="70" spans="1:29" ht="52.5" customHeight="1">
      <c r="M70" s="133"/>
      <c r="N70" s="133"/>
    </row>
    <row r="71" spans="1:29" ht="20.25" customHeight="1">
      <c r="M71" s="133"/>
      <c r="N71" s="133"/>
    </row>
    <row r="72" spans="1:29" ht="27" customHeight="1">
      <c r="M72" s="133"/>
      <c r="N72" s="133"/>
    </row>
    <row r="73" spans="1:29">
      <c r="M73" s="133"/>
      <c r="N73" s="133"/>
    </row>
    <row r="74" spans="1:29">
      <c r="M74" s="133"/>
      <c r="N74" s="133"/>
    </row>
    <row r="75" spans="1:29">
      <c r="M75" s="133"/>
      <c r="N75" s="133"/>
    </row>
    <row r="76" spans="1:29">
      <c r="M76" s="133"/>
      <c r="N76" s="133"/>
    </row>
    <row r="77" spans="1:29">
      <c r="M77" s="133"/>
      <c r="N77" s="133"/>
    </row>
    <row r="78" spans="1:29">
      <c r="M78" s="133"/>
      <c r="N78" s="133"/>
    </row>
    <row r="79" spans="1:29">
      <c r="M79" s="133"/>
      <c r="N79" s="133"/>
    </row>
    <row r="80" spans="1:29">
      <c r="M80" s="133"/>
      <c r="N80" s="133"/>
    </row>
  </sheetData>
  <mergeCells count="66">
    <mergeCell ref="A1:C4"/>
    <mergeCell ref="D1:X4"/>
    <mergeCell ref="Y1:Z1"/>
    <mergeCell ref="Y2:Z2"/>
    <mergeCell ref="Y3:Z3"/>
    <mergeCell ref="Y4:Z4"/>
    <mergeCell ref="A5:B5"/>
    <mergeCell ref="C5:Z5"/>
    <mergeCell ref="A6:B6"/>
    <mergeCell ref="C6:Z6"/>
    <mergeCell ref="A7:B7"/>
    <mergeCell ref="C7:Z7"/>
    <mergeCell ref="A8:B8"/>
    <mergeCell ref="C8:Z8"/>
    <mergeCell ref="A10:A11"/>
    <mergeCell ref="B10:B11"/>
    <mergeCell ref="C10:C11"/>
    <mergeCell ref="D10:D11"/>
    <mergeCell ref="E10:E11"/>
    <mergeCell ref="F10:F11"/>
    <mergeCell ref="G10:G11"/>
    <mergeCell ref="H10:H11"/>
    <mergeCell ref="A12:A47"/>
    <mergeCell ref="B12:B46"/>
    <mergeCell ref="C14:J14"/>
    <mergeCell ref="C17:J17"/>
    <mergeCell ref="C20:J20"/>
    <mergeCell ref="C23:J23"/>
    <mergeCell ref="C38:J38"/>
    <mergeCell ref="S10:U10"/>
    <mergeCell ref="V10:V11"/>
    <mergeCell ref="W10:Y10"/>
    <mergeCell ref="Z10:Z11"/>
    <mergeCell ref="I10:I11"/>
    <mergeCell ref="J10:J11"/>
    <mergeCell ref="K10:M10"/>
    <mergeCell ref="N10:N11"/>
    <mergeCell ref="O10:Q10"/>
    <mergeCell ref="R10:R11"/>
    <mergeCell ref="C26:J26"/>
    <mergeCell ref="C29:J29"/>
    <mergeCell ref="C32:J32"/>
    <mergeCell ref="C33:J33"/>
    <mergeCell ref="C37:J37"/>
    <mergeCell ref="C41:J41"/>
    <mergeCell ref="C42:J42"/>
    <mergeCell ref="C45:J45"/>
    <mergeCell ref="C46:J46"/>
    <mergeCell ref="B47:J47"/>
    <mergeCell ref="C62:J62"/>
    <mergeCell ref="B63:J63"/>
    <mergeCell ref="A64:J64"/>
    <mergeCell ref="F65:J65"/>
    <mergeCell ref="A66:C66"/>
    <mergeCell ref="A65:E65"/>
    <mergeCell ref="A48:A63"/>
    <mergeCell ref="B48:B62"/>
    <mergeCell ref="C54:J54"/>
    <mergeCell ref="C55:J55"/>
    <mergeCell ref="C61:J61"/>
    <mergeCell ref="A67:C67"/>
    <mergeCell ref="F67:H67"/>
    <mergeCell ref="W67:X67"/>
    <mergeCell ref="A68:C68"/>
    <mergeCell ref="F68:H68"/>
    <mergeCell ref="W68:X68"/>
  </mergeCells>
  <printOptions horizontalCentered="1"/>
  <pageMargins left="0.9055118110236221" right="0.11811023622047245" top="0.35433070866141736" bottom="0" header="0.31496062992125984" footer="0.31496062992125984"/>
  <pageSetup paperSize="14" scale="50" orientation="landscape" r:id="rId1"/>
  <rowBreaks count="2" manualBreakCount="2">
    <brk id="33" max="25" man="1"/>
    <brk id="55" max="25" man="1"/>
  </rowBreaks>
  <colBreaks count="2" manualBreakCount="2">
    <brk id="26" max="68" man="1"/>
    <brk id="27" max="6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2"/>
  <sheetViews>
    <sheetView topLeftCell="A37" zoomScale="145" zoomScaleNormal="145" workbookViewId="0">
      <selection activeCell="A75" sqref="A75"/>
    </sheetView>
  </sheetViews>
  <sheetFormatPr baseColWidth="10" defaultRowHeight="15"/>
  <cols>
    <col min="1" max="1" width="84.7109375" bestFit="1" customWidth="1"/>
    <col min="2" max="2" width="31.5703125" bestFit="1" customWidth="1"/>
    <col min="3" max="3" width="24.28515625" bestFit="1" customWidth="1"/>
  </cols>
  <sheetData>
    <row r="3" spans="1:3">
      <c r="A3" s="201" t="s">
        <v>219</v>
      </c>
      <c r="B3" t="s">
        <v>221</v>
      </c>
      <c r="C3" t="s">
        <v>222</v>
      </c>
    </row>
    <row r="4" spans="1:3">
      <c r="A4" s="202" t="s">
        <v>161</v>
      </c>
      <c r="B4" s="205">
        <v>184000000</v>
      </c>
      <c r="C4" s="205">
        <v>414000000</v>
      </c>
    </row>
    <row r="5" spans="1:3">
      <c r="A5" s="203" t="s">
        <v>122</v>
      </c>
      <c r="B5" s="205">
        <v>184000000</v>
      </c>
      <c r="C5" s="205">
        <v>414000000</v>
      </c>
    </row>
    <row r="6" spans="1:3">
      <c r="A6" s="204" t="s">
        <v>66</v>
      </c>
      <c r="B6" s="205">
        <v>184000000</v>
      </c>
      <c r="C6" s="205">
        <v>0</v>
      </c>
    </row>
    <row r="7" spans="1:3">
      <c r="A7" s="204" t="s">
        <v>65</v>
      </c>
      <c r="B7" s="205">
        <v>0</v>
      </c>
      <c r="C7" s="205">
        <v>414000000</v>
      </c>
    </row>
    <row r="8" spans="1:3">
      <c r="A8" s="202" t="s">
        <v>163</v>
      </c>
      <c r="B8" s="205">
        <v>0</v>
      </c>
      <c r="C8" s="205">
        <v>0</v>
      </c>
    </row>
    <row r="9" spans="1:3">
      <c r="A9" s="203" t="s">
        <v>132</v>
      </c>
      <c r="B9" s="205">
        <v>0</v>
      </c>
      <c r="C9" s="205">
        <v>0</v>
      </c>
    </row>
    <row r="10" spans="1:3">
      <c r="A10" s="204" t="s">
        <v>66</v>
      </c>
      <c r="B10" s="205">
        <v>0</v>
      </c>
      <c r="C10" s="205">
        <v>0</v>
      </c>
    </row>
    <row r="11" spans="1:3">
      <c r="A11" s="204" t="s">
        <v>65</v>
      </c>
      <c r="B11" s="205">
        <v>0</v>
      </c>
      <c r="C11" s="205">
        <v>0</v>
      </c>
    </row>
    <row r="12" spans="1:3">
      <c r="A12" s="202" t="s">
        <v>162</v>
      </c>
      <c r="B12" s="205">
        <v>26600000</v>
      </c>
      <c r="C12" s="205">
        <v>0</v>
      </c>
    </row>
    <row r="13" spans="1:3">
      <c r="A13" s="203" t="s">
        <v>126</v>
      </c>
      <c r="B13" s="205">
        <v>26600000</v>
      </c>
      <c r="C13" s="205">
        <v>0</v>
      </c>
    </row>
    <row r="14" spans="1:3">
      <c r="A14" s="204" t="s">
        <v>66</v>
      </c>
      <c r="B14" s="205">
        <v>26600000</v>
      </c>
      <c r="C14" s="205">
        <v>0</v>
      </c>
    </row>
    <row r="15" spans="1:3">
      <c r="A15" s="204" t="s">
        <v>68</v>
      </c>
      <c r="B15" s="205">
        <v>0</v>
      </c>
      <c r="C15" s="205">
        <v>0</v>
      </c>
    </row>
    <row r="16" spans="1:3">
      <c r="A16" s="204" t="s">
        <v>65</v>
      </c>
      <c r="B16" s="205">
        <v>0</v>
      </c>
      <c r="C16" s="205">
        <v>0</v>
      </c>
    </row>
    <row r="17" spans="1:3">
      <c r="A17" s="202" t="s">
        <v>166</v>
      </c>
      <c r="B17" s="205">
        <v>87000</v>
      </c>
      <c r="C17" s="205">
        <v>421318380</v>
      </c>
    </row>
    <row r="18" spans="1:3">
      <c r="A18" s="203" t="s">
        <v>148</v>
      </c>
      <c r="B18" s="205">
        <v>87000</v>
      </c>
      <c r="C18" s="205">
        <v>421318380</v>
      </c>
    </row>
    <row r="19" spans="1:3">
      <c r="A19" s="204" t="s">
        <v>71</v>
      </c>
      <c r="B19" s="205">
        <v>0</v>
      </c>
      <c r="C19" s="205">
        <v>0</v>
      </c>
    </row>
    <row r="20" spans="1:3">
      <c r="A20" s="204" t="s">
        <v>66</v>
      </c>
      <c r="B20" s="205">
        <v>0</v>
      </c>
      <c r="C20" s="205">
        <v>421231380</v>
      </c>
    </row>
    <row r="21" spans="1:3">
      <c r="A21" s="204" t="s">
        <v>73</v>
      </c>
      <c r="B21" s="205">
        <v>87000</v>
      </c>
      <c r="C21" s="205">
        <v>87000</v>
      </c>
    </row>
    <row r="22" spans="1:3">
      <c r="A22" s="204" t="s">
        <v>151</v>
      </c>
      <c r="B22" s="205">
        <v>0</v>
      </c>
      <c r="C22" s="205">
        <v>0</v>
      </c>
    </row>
    <row r="23" spans="1:3">
      <c r="A23" s="202" t="s">
        <v>164</v>
      </c>
      <c r="B23" s="205">
        <v>182939140</v>
      </c>
      <c r="C23" s="205">
        <v>0</v>
      </c>
    </row>
    <row r="24" spans="1:3">
      <c r="A24" s="203" t="s">
        <v>138</v>
      </c>
      <c r="B24" s="205">
        <v>182939140</v>
      </c>
      <c r="C24" s="205">
        <v>0</v>
      </c>
    </row>
    <row r="25" spans="1:3">
      <c r="A25" s="204" t="s">
        <v>66</v>
      </c>
      <c r="B25" s="205">
        <v>42000000</v>
      </c>
      <c r="C25" s="205">
        <v>0</v>
      </c>
    </row>
    <row r="26" spans="1:3">
      <c r="A26" s="204" t="s">
        <v>68</v>
      </c>
      <c r="B26" s="205">
        <v>140939140</v>
      </c>
      <c r="C26" s="205">
        <v>0</v>
      </c>
    </row>
    <row r="27" spans="1:3">
      <c r="A27" s="202" t="s">
        <v>165</v>
      </c>
      <c r="B27" s="205">
        <v>201353311</v>
      </c>
      <c r="C27" s="205">
        <v>732625824</v>
      </c>
    </row>
    <row r="28" spans="1:3">
      <c r="A28" s="203" t="s">
        <v>142</v>
      </c>
      <c r="B28" s="205">
        <v>201353311</v>
      </c>
      <c r="C28" s="205">
        <v>732625824</v>
      </c>
    </row>
    <row r="29" spans="1:3">
      <c r="A29" s="204" t="s">
        <v>66</v>
      </c>
      <c r="B29" s="205">
        <v>201353311</v>
      </c>
      <c r="C29" s="205">
        <v>0</v>
      </c>
    </row>
    <row r="30" spans="1:3">
      <c r="A30" s="204" t="s">
        <v>68</v>
      </c>
      <c r="B30" s="205">
        <v>0</v>
      </c>
      <c r="C30" s="205">
        <v>732625824</v>
      </c>
    </row>
    <row r="31" spans="1:3">
      <c r="A31" s="202" t="s">
        <v>195</v>
      </c>
      <c r="B31" s="205">
        <v>972964753</v>
      </c>
      <c r="C31" s="205">
        <v>0</v>
      </c>
    </row>
    <row r="32" spans="1:3">
      <c r="A32" s="203" t="s">
        <v>148</v>
      </c>
      <c r="B32" s="205">
        <v>972964753</v>
      </c>
      <c r="C32" s="205">
        <v>0</v>
      </c>
    </row>
    <row r="33" spans="1:3">
      <c r="A33" s="204" t="s">
        <v>66</v>
      </c>
      <c r="B33" s="205">
        <v>522877753</v>
      </c>
      <c r="C33" s="205">
        <v>0</v>
      </c>
    </row>
    <row r="34" spans="1:3">
      <c r="A34" s="204" t="s">
        <v>73</v>
      </c>
      <c r="B34" s="205">
        <v>450087000</v>
      </c>
      <c r="C34" s="205">
        <v>0</v>
      </c>
    </row>
    <row r="35" spans="1:3">
      <c r="A35" s="202" t="s">
        <v>220</v>
      </c>
      <c r="B35" s="205">
        <v>1567944204</v>
      </c>
      <c r="C35" s="205">
        <v>1567944204</v>
      </c>
    </row>
    <row r="40" spans="1:3">
      <c r="A40" t="s">
        <v>219</v>
      </c>
      <c r="B40" t="s">
        <v>221</v>
      </c>
      <c r="C40" t="s">
        <v>222</v>
      </c>
    </row>
    <row r="41" spans="1:3" s="206" customFormat="1">
      <c r="A41" s="206" t="s">
        <v>161</v>
      </c>
      <c r="B41" s="206">
        <v>184000000</v>
      </c>
      <c r="C41" s="206">
        <v>414000000</v>
      </c>
    </row>
    <row r="42" spans="1:3">
      <c r="A42" t="s">
        <v>122</v>
      </c>
      <c r="B42">
        <v>184000000</v>
      </c>
      <c r="C42">
        <v>414000000</v>
      </c>
    </row>
    <row r="43" spans="1:3">
      <c r="A43" t="s">
        <v>66</v>
      </c>
      <c r="B43">
        <v>184000000</v>
      </c>
      <c r="C43">
        <v>0</v>
      </c>
    </row>
    <row r="44" spans="1:3">
      <c r="A44" t="s">
        <v>65</v>
      </c>
      <c r="B44">
        <v>0</v>
      </c>
      <c r="C44">
        <v>414000000</v>
      </c>
    </row>
    <row r="45" spans="1:3" s="206" customFormat="1">
      <c r="A45" s="206" t="s">
        <v>163</v>
      </c>
      <c r="B45" s="206">
        <v>0</v>
      </c>
      <c r="C45" s="206">
        <v>0</v>
      </c>
    </row>
    <row r="46" spans="1:3">
      <c r="A46" t="s">
        <v>132</v>
      </c>
      <c r="B46">
        <v>0</v>
      </c>
      <c r="C46">
        <v>0</v>
      </c>
    </row>
    <row r="47" spans="1:3">
      <c r="A47" t="s">
        <v>66</v>
      </c>
      <c r="B47">
        <v>0</v>
      </c>
      <c r="C47">
        <v>0</v>
      </c>
    </row>
    <row r="48" spans="1:3">
      <c r="A48" t="s">
        <v>65</v>
      </c>
      <c r="B48">
        <v>0</v>
      </c>
      <c r="C48">
        <v>0</v>
      </c>
    </row>
    <row r="49" spans="1:3" s="206" customFormat="1">
      <c r="A49" s="206" t="s">
        <v>162</v>
      </c>
      <c r="B49" s="206">
        <v>26600000</v>
      </c>
      <c r="C49" s="206">
        <v>0</v>
      </c>
    </row>
    <row r="50" spans="1:3">
      <c r="A50" t="s">
        <v>126</v>
      </c>
      <c r="B50">
        <v>26600000</v>
      </c>
      <c r="C50">
        <v>0</v>
      </c>
    </row>
    <row r="51" spans="1:3">
      <c r="A51" t="s">
        <v>66</v>
      </c>
      <c r="B51">
        <v>26600000</v>
      </c>
      <c r="C51">
        <v>0</v>
      </c>
    </row>
    <row r="52" spans="1:3">
      <c r="A52" t="s">
        <v>68</v>
      </c>
      <c r="B52">
        <v>0</v>
      </c>
      <c r="C52">
        <v>0</v>
      </c>
    </row>
    <row r="53" spans="1:3">
      <c r="A53" t="s">
        <v>65</v>
      </c>
      <c r="B53">
        <v>0</v>
      </c>
      <c r="C53">
        <v>0</v>
      </c>
    </row>
    <row r="54" spans="1:3" s="206" customFormat="1">
      <c r="A54" s="206" t="s">
        <v>166</v>
      </c>
      <c r="B54" s="206">
        <v>87000</v>
      </c>
      <c r="C54" s="206">
        <v>421318380</v>
      </c>
    </row>
    <row r="55" spans="1:3">
      <c r="A55" t="s">
        <v>148</v>
      </c>
      <c r="B55">
        <v>87000</v>
      </c>
      <c r="C55">
        <v>421318380</v>
      </c>
    </row>
    <row r="56" spans="1:3">
      <c r="A56" t="s">
        <v>71</v>
      </c>
      <c r="B56">
        <v>0</v>
      </c>
      <c r="C56">
        <v>0</v>
      </c>
    </row>
    <row r="57" spans="1:3">
      <c r="A57" t="s">
        <v>66</v>
      </c>
      <c r="B57">
        <v>0</v>
      </c>
      <c r="C57">
        <v>421231380</v>
      </c>
    </row>
    <row r="58" spans="1:3">
      <c r="A58" t="s">
        <v>73</v>
      </c>
      <c r="B58">
        <v>87000</v>
      </c>
      <c r="C58">
        <v>87000</v>
      </c>
    </row>
    <row r="59" spans="1:3">
      <c r="A59" t="s">
        <v>151</v>
      </c>
      <c r="B59">
        <v>0</v>
      </c>
      <c r="C59">
        <v>0</v>
      </c>
    </row>
    <row r="60" spans="1:3" s="206" customFormat="1">
      <c r="A60" s="206" t="s">
        <v>164</v>
      </c>
      <c r="B60" s="206">
        <v>182939140</v>
      </c>
      <c r="C60" s="206">
        <v>0</v>
      </c>
    </row>
    <row r="61" spans="1:3">
      <c r="A61" t="s">
        <v>138</v>
      </c>
      <c r="B61">
        <v>182939140</v>
      </c>
      <c r="C61">
        <v>0</v>
      </c>
    </row>
    <row r="62" spans="1:3">
      <c r="A62" t="s">
        <v>66</v>
      </c>
      <c r="B62">
        <v>42000000</v>
      </c>
      <c r="C62">
        <v>0</v>
      </c>
    </row>
    <row r="63" spans="1:3">
      <c r="A63" t="s">
        <v>68</v>
      </c>
      <c r="B63">
        <v>140939140</v>
      </c>
      <c r="C63">
        <v>0</v>
      </c>
    </row>
    <row r="64" spans="1:3" s="206" customFormat="1">
      <c r="A64" s="206" t="s">
        <v>165</v>
      </c>
      <c r="B64" s="206">
        <v>201353311</v>
      </c>
      <c r="C64" s="206">
        <v>732625824</v>
      </c>
    </row>
    <row r="65" spans="1:3">
      <c r="A65" t="s">
        <v>142</v>
      </c>
      <c r="B65">
        <v>201353311</v>
      </c>
      <c r="C65">
        <v>732625824</v>
      </c>
    </row>
    <row r="66" spans="1:3">
      <c r="A66" t="s">
        <v>66</v>
      </c>
      <c r="B66">
        <v>201353311</v>
      </c>
      <c r="C66">
        <v>0</v>
      </c>
    </row>
    <row r="67" spans="1:3">
      <c r="A67" t="s">
        <v>68</v>
      </c>
      <c r="B67">
        <v>0</v>
      </c>
      <c r="C67">
        <v>732625824</v>
      </c>
    </row>
    <row r="68" spans="1:3" s="206" customFormat="1">
      <c r="A68" s="206" t="s">
        <v>195</v>
      </c>
      <c r="B68" s="206">
        <v>972964753</v>
      </c>
      <c r="C68" s="206">
        <v>0</v>
      </c>
    </row>
    <row r="69" spans="1:3">
      <c r="A69" t="s">
        <v>148</v>
      </c>
      <c r="B69">
        <v>972964753</v>
      </c>
      <c r="C69">
        <v>0</v>
      </c>
    </row>
    <row r="70" spans="1:3">
      <c r="A70" t="s">
        <v>66</v>
      </c>
      <c r="B70">
        <v>522877753</v>
      </c>
      <c r="C70">
        <v>0</v>
      </c>
    </row>
    <row r="71" spans="1:3">
      <c r="A71" t="s">
        <v>73</v>
      </c>
      <c r="B71">
        <v>450087000</v>
      </c>
      <c r="C71">
        <v>0</v>
      </c>
    </row>
    <row r="72" spans="1:3">
      <c r="A72" t="s">
        <v>220</v>
      </c>
      <c r="B72">
        <v>1567944204</v>
      </c>
      <c r="C72">
        <v>1567944204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62"/>
  <sheetViews>
    <sheetView view="pageBreakPreview" topLeftCell="D5" zoomScale="90" zoomScaleNormal="89" zoomScaleSheetLayoutView="90" workbookViewId="0">
      <pane ySplit="7" topLeftCell="A12" activePane="bottomLeft" state="frozen"/>
      <selection activeCell="E5" sqref="E5"/>
      <selection pane="bottomLeft" activeCell="D11" sqref="D11:Y44"/>
    </sheetView>
  </sheetViews>
  <sheetFormatPr baseColWidth="10" defaultColWidth="11.42578125" defaultRowHeight="18.75"/>
  <cols>
    <col min="1" max="1" width="8" style="3" customWidth="1"/>
    <col min="2" max="2" width="10.85546875" style="3" customWidth="1"/>
    <col min="3" max="3" width="31.7109375" style="3" customWidth="1"/>
    <col min="4" max="5" width="27" style="3" customWidth="1"/>
    <col min="6" max="9" width="20.42578125" style="3" customWidth="1"/>
    <col min="10" max="10" width="21.85546875" style="116" customWidth="1"/>
    <col min="11" max="11" width="20.28515625" style="116" customWidth="1"/>
    <col min="12" max="12" width="14.42578125" style="116" customWidth="1"/>
    <col min="13" max="13" width="20.5703125" style="116" customWidth="1"/>
    <col min="14" max="14" width="17.42578125" style="3" customWidth="1"/>
    <col min="15" max="15" width="16.5703125" style="3" customWidth="1"/>
    <col min="16" max="16" width="10.7109375" style="3" customWidth="1"/>
    <col min="17" max="17" width="16" style="3" customWidth="1"/>
    <col min="18" max="18" width="17.7109375" style="3" customWidth="1"/>
    <col min="19" max="19" width="18.140625" style="3" customWidth="1"/>
    <col min="20" max="20" width="10.28515625" style="3" customWidth="1"/>
    <col min="21" max="21" width="17.28515625" style="3" customWidth="1"/>
    <col min="22" max="22" width="20" style="3" customWidth="1"/>
    <col min="23" max="23" width="19.28515625" style="3" customWidth="1"/>
    <col min="24" max="24" width="14.42578125" style="3" customWidth="1"/>
    <col min="25" max="25" width="21.7109375" style="3" customWidth="1"/>
    <col min="26" max="26" width="11.42578125" style="177"/>
    <col min="27" max="27" width="21" style="177" bestFit="1" customWidth="1"/>
    <col min="28" max="28" width="12.28515625" style="177" bestFit="1" customWidth="1"/>
    <col min="29" max="16384" width="11.42578125" style="3"/>
  </cols>
  <sheetData>
    <row r="1" spans="1:28" s="2" customFormat="1" ht="12.75" customHeight="1">
      <c r="A1" s="207"/>
      <c r="B1" s="208"/>
      <c r="C1" s="209"/>
      <c r="D1" s="216" t="s">
        <v>210</v>
      </c>
      <c r="E1" s="260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8"/>
      <c r="X1" s="224" t="s">
        <v>16</v>
      </c>
      <c r="Y1" s="225"/>
      <c r="Z1" s="176"/>
      <c r="AA1" s="176"/>
      <c r="AB1" s="176"/>
    </row>
    <row r="2" spans="1:28" s="2" customFormat="1" ht="12.75" customHeight="1">
      <c r="A2" s="210"/>
      <c r="B2" s="211"/>
      <c r="C2" s="212"/>
      <c r="D2" s="216"/>
      <c r="E2" s="260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8"/>
      <c r="X2" s="224" t="s">
        <v>159</v>
      </c>
      <c r="Y2" s="225"/>
      <c r="Z2" s="176"/>
      <c r="AA2" s="176"/>
      <c r="AB2" s="176"/>
    </row>
    <row r="3" spans="1:28" s="2" customFormat="1" ht="12" customHeight="1">
      <c r="A3" s="210"/>
      <c r="B3" s="211"/>
      <c r="C3" s="212"/>
      <c r="D3" s="216"/>
      <c r="E3" s="260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8"/>
      <c r="X3" s="224" t="s">
        <v>167</v>
      </c>
      <c r="Y3" s="225"/>
      <c r="Z3" s="176"/>
      <c r="AA3" s="176"/>
      <c r="AB3" s="176"/>
    </row>
    <row r="4" spans="1:28" s="2" customFormat="1" ht="14.25" customHeight="1">
      <c r="A4" s="213"/>
      <c r="B4" s="214"/>
      <c r="C4" s="215"/>
      <c r="D4" s="216"/>
      <c r="E4" s="260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8"/>
      <c r="X4" s="226" t="s">
        <v>17</v>
      </c>
      <c r="Y4" s="226"/>
      <c r="Z4" s="176"/>
      <c r="AA4" s="176"/>
      <c r="AB4" s="176"/>
    </row>
    <row r="5" spans="1:28" ht="12.75" customHeight="1">
      <c r="A5" s="219" t="s">
        <v>18</v>
      </c>
      <c r="B5" s="219"/>
      <c r="C5" s="220" t="s">
        <v>113</v>
      </c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2"/>
    </row>
    <row r="6" spans="1:28" ht="11.25" customHeight="1">
      <c r="A6" s="219" t="s">
        <v>115</v>
      </c>
      <c r="B6" s="219"/>
      <c r="C6" s="220" t="s">
        <v>114</v>
      </c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2"/>
    </row>
    <row r="7" spans="1:28" ht="12.75" customHeight="1">
      <c r="A7" s="259" t="s">
        <v>116</v>
      </c>
      <c r="B7" s="259"/>
      <c r="C7" s="220" t="s">
        <v>118</v>
      </c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2"/>
    </row>
    <row r="8" spans="1:28" ht="20.45" customHeight="1">
      <c r="A8" s="259" t="s">
        <v>117</v>
      </c>
      <c r="B8" s="259"/>
      <c r="C8" s="220" t="s">
        <v>156</v>
      </c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2"/>
    </row>
    <row r="9" spans="1:28">
      <c r="A9" s="4"/>
      <c r="B9" s="5"/>
      <c r="C9" s="6"/>
      <c r="D9" s="6"/>
      <c r="E9" s="6"/>
      <c r="F9" s="19"/>
      <c r="G9" s="7"/>
      <c r="H9" s="7"/>
      <c r="I9" s="7"/>
    </row>
    <row r="10" spans="1:28" ht="23.25" customHeight="1">
      <c r="A10" s="229" t="s">
        <v>23</v>
      </c>
      <c r="B10" s="229" t="s">
        <v>213</v>
      </c>
      <c r="C10" s="229" t="s">
        <v>211</v>
      </c>
      <c r="D10" s="189" t="s">
        <v>212</v>
      </c>
      <c r="E10" s="189" t="s">
        <v>160</v>
      </c>
      <c r="F10" s="189" t="s">
        <v>42</v>
      </c>
      <c r="G10" s="189" t="s">
        <v>214</v>
      </c>
      <c r="H10" s="189" t="s">
        <v>43</v>
      </c>
      <c r="I10" s="189" t="s">
        <v>45</v>
      </c>
      <c r="J10" s="190" t="s">
        <v>27</v>
      </c>
      <c r="K10" s="191"/>
      <c r="L10" s="192"/>
      <c r="M10" s="193" t="s">
        <v>28</v>
      </c>
      <c r="N10" s="194" t="s">
        <v>39</v>
      </c>
      <c r="O10" s="194"/>
      <c r="P10" s="194"/>
      <c r="Q10" s="194" t="s">
        <v>28</v>
      </c>
      <c r="R10" s="196" t="s">
        <v>40</v>
      </c>
      <c r="S10" s="196"/>
      <c r="T10" s="196"/>
      <c r="U10" s="196" t="s">
        <v>28</v>
      </c>
      <c r="V10" s="197" t="s">
        <v>27</v>
      </c>
      <c r="W10" s="198"/>
      <c r="X10" s="199"/>
      <c r="Y10" s="200" t="s">
        <v>215</v>
      </c>
    </row>
    <row r="11" spans="1:28" ht="33" customHeight="1">
      <c r="A11" s="230"/>
      <c r="B11" s="230"/>
      <c r="C11" s="230"/>
      <c r="D11" s="189" t="s">
        <v>212</v>
      </c>
      <c r="E11" s="189" t="s">
        <v>160</v>
      </c>
      <c r="F11" s="189" t="s">
        <v>42</v>
      </c>
      <c r="G11" s="189" t="s">
        <v>214</v>
      </c>
      <c r="H11" s="189" t="s">
        <v>43</v>
      </c>
      <c r="I11" s="189" t="s">
        <v>45</v>
      </c>
      <c r="J11" s="117" t="s">
        <v>0</v>
      </c>
      <c r="K11" s="117" t="s">
        <v>29</v>
      </c>
      <c r="L11" s="118" t="s">
        <v>30</v>
      </c>
      <c r="M11" s="172" t="s">
        <v>218</v>
      </c>
      <c r="N11" s="34" t="s">
        <v>0</v>
      </c>
      <c r="O11" s="34" t="s">
        <v>29</v>
      </c>
      <c r="P11" s="34" t="s">
        <v>30</v>
      </c>
      <c r="Q11" s="195" t="s">
        <v>217</v>
      </c>
      <c r="R11" s="35" t="s">
        <v>0</v>
      </c>
      <c r="S11" s="35" t="s">
        <v>29</v>
      </c>
      <c r="T11" s="35" t="s">
        <v>30</v>
      </c>
      <c r="U11" s="196" t="s">
        <v>216</v>
      </c>
      <c r="V11" s="36" t="s">
        <v>0</v>
      </c>
      <c r="W11" s="36" t="s">
        <v>29</v>
      </c>
      <c r="X11" s="37" t="s">
        <v>30</v>
      </c>
      <c r="Y11" s="200" t="s">
        <v>215</v>
      </c>
    </row>
    <row r="12" spans="1:28" ht="56.25" customHeight="1">
      <c r="A12" s="186" t="s">
        <v>119</v>
      </c>
      <c r="B12" s="187" t="s">
        <v>191</v>
      </c>
      <c r="C12" s="32" t="s">
        <v>121</v>
      </c>
      <c r="D12" s="32" t="s">
        <v>176</v>
      </c>
      <c r="E12" s="144" t="s">
        <v>161</v>
      </c>
      <c r="F12" s="145" t="s">
        <v>122</v>
      </c>
      <c r="G12" s="90" t="s">
        <v>177</v>
      </c>
      <c r="H12" s="66" t="s">
        <v>64</v>
      </c>
      <c r="I12" s="67" t="s">
        <v>65</v>
      </c>
      <c r="J12" s="160">
        <v>126000000</v>
      </c>
      <c r="K12" s="161">
        <v>0</v>
      </c>
      <c r="L12" s="161">
        <v>0</v>
      </c>
      <c r="M12" s="162">
        <f t="shared" ref="M12:M28" si="0">SUM(J12:L12)</f>
        <v>126000000</v>
      </c>
      <c r="N12" s="143">
        <v>0</v>
      </c>
      <c r="O12" s="27">
        <v>0</v>
      </c>
      <c r="P12" s="27">
        <v>0</v>
      </c>
      <c r="Q12" s="28">
        <f>+N12+O12+P12</f>
        <v>0</v>
      </c>
      <c r="R12" s="29">
        <v>21000000</v>
      </c>
      <c r="S12" s="27">
        <v>0</v>
      </c>
      <c r="T12" s="27">
        <v>0</v>
      </c>
      <c r="U12" s="28">
        <f>+R12+S12+T12</f>
        <v>21000000</v>
      </c>
      <c r="V12" s="81">
        <f t="shared" ref="V12:V25" si="1">SUM(J12-N12+R12)</f>
        <v>147000000</v>
      </c>
      <c r="W12" s="81">
        <f t="shared" ref="W12:X13" si="2">SUM(K12-O12+S12)</f>
        <v>0</v>
      </c>
      <c r="X12" s="81">
        <f t="shared" si="2"/>
        <v>0</v>
      </c>
      <c r="Y12" s="83">
        <f t="shared" ref="Y12:Y25" si="3">SUM(V12:X12)</f>
        <v>147000000</v>
      </c>
      <c r="AA12" s="81">
        <v>147000000</v>
      </c>
    </row>
    <row r="13" spans="1:28" ht="56.25" customHeight="1">
      <c r="A13" s="186"/>
      <c r="B13" s="188"/>
      <c r="C13" s="32" t="s">
        <v>121</v>
      </c>
      <c r="D13" s="32" t="s">
        <v>176</v>
      </c>
      <c r="E13" s="144" t="s">
        <v>161</v>
      </c>
      <c r="F13" s="145" t="s">
        <v>122</v>
      </c>
      <c r="G13" s="90" t="s">
        <v>177</v>
      </c>
      <c r="H13" s="42" t="s">
        <v>69</v>
      </c>
      <c r="I13" s="33" t="s">
        <v>66</v>
      </c>
      <c r="J13" s="160">
        <v>0</v>
      </c>
      <c r="K13" s="161">
        <v>0</v>
      </c>
      <c r="L13" s="161">
        <v>0</v>
      </c>
      <c r="M13" s="162">
        <f t="shared" si="0"/>
        <v>0</v>
      </c>
      <c r="N13" s="29">
        <v>0</v>
      </c>
      <c r="O13" s="43">
        <v>0</v>
      </c>
      <c r="P13" s="43">
        <v>0</v>
      </c>
      <c r="Q13" s="44">
        <f t="shared" ref="Q13" si="4">+N13+O13+P13</f>
        <v>0</v>
      </c>
      <c r="R13" s="29">
        <v>0</v>
      </c>
      <c r="S13" s="43">
        <v>0</v>
      </c>
      <c r="T13" s="43">
        <v>0</v>
      </c>
      <c r="U13" s="44">
        <f t="shared" ref="U13" si="5">+R13+S13+T13</f>
        <v>0</v>
      </c>
      <c r="V13" s="81">
        <f t="shared" si="1"/>
        <v>0</v>
      </c>
      <c r="W13" s="81">
        <f t="shared" si="2"/>
        <v>0</v>
      </c>
      <c r="X13" s="81">
        <f t="shared" si="2"/>
        <v>0</v>
      </c>
      <c r="Y13" s="83">
        <f t="shared" si="3"/>
        <v>0</v>
      </c>
    </row>
    <row r="14" spans="1:28" ht="56.25" customHeight="1">
      <c r="A14" s="186"/>
      <c r="B14" s="188"/>
      <c r="C14" s="32" t="s">
        <v>121</v>
      </c>
      <c r="D14" s="32" t="s">
        <v>176</v>
      </c>
      <c r="E14" s="144" t="s">
        <v>161</v>
      </c>
      <c r="F14" s="145" t="s">
        <v>122</v>
      </c>
      <c r="G14" s="90" t="s">
        <v>179</v>
      </c>
      <c r="H14" s="66" t="s">
        <v>64</v>
      </c>
      <c r="I14" s="67" t="s">
        <v>65</v>
      </c>
      <c r="J14" s="160">
        <v>155000000</v>
      </c>
      <c r="K14" s="161">
        <v>0</v>
      </c>
      <c r="L14" s="161">
        <v>0</v>
      </c>
      <c r="M14" s="162">
        <f t="shared" si="0"/>
        <v>155000000</v>
      </c>
      <c r="N14" s="143">
        <v>0</v>
      </c>
      <c r="O14" s="27">
        <v>0</v>
      </c>
      <c r="P14" s="27">
        <v>0</v>
      </c>
      <c r="Q14" s="28">
        <f>+N14+O14+P14</f>
        <v>0</v>
      </c>
      <c r="R14" s="29">
        <v>38000000</v>
      </c>
      <c r="S14" s="27">
        <v>0</v>
      </c>
      <c r="T14" s="27">
        <v>0</v>
      </c>
      <c r="U14" s="28">
        <f>+R14+S14+T14</f>
        <v>38000000</v>
      </c>
      <c r="V14" s="81">
        <f t="shared" si="1"/>
        <v>193000000</v>
      </c>
      <c r="W14" s="81">
        <f t="shared" ref="W14:X15" si="6">SUM(K14-O14+S14)</f>
        <v>0</v>
      </c>
      <c r="X14" s="81">
        <f t="shared" si="6"/>
        <v>0</v>
      </c>
      <c r="Y14" s="83">
        <f t="shared" si="3"/>
        <v>193000000</v>
      </c>
      <c r="AA14" s="177">
        <v>193000000</v>
      </c>
    </row>
    <row r="15" spans="1:28" ht="56.25" customHeight="1">
      <c r="A15" s="186"/>
      <c r="B15" s="188"/>
      <c r="C15" s="32" t="s">
        <v>121</v>
      </c>
      <c r="D15" s="32" t="s">
        <v>176</v>
      </c>
      <c r="E15" s="144" t="s">
        <v>161</v>
      </c>
      <c r="F15" s="145" t="s">
        <v>122</v>
      </c>
      <c r="G15" s="90" t="s">
        <v>179</v>
      </c>
      <c r="H15" s="42" t="s">
        <v>69</v>
      </c>
      <c r="I15" s="33" t="s">
        <v>66</v>
      </c>
      <c r="J15" s="160">
        <v>20000000</v>
      </c>
      <c r="K15" s="161">
        <v>0</v>
      </c>
      <c r="L15" s="161">
        <v>0</v>
      </c>
      <c r="M15" s="162">
        <f t="shared" si="0"/>
        <v>20000000</v>
      </c>
      <c r="N15" s="29">
        <v>20000000</v>
      </c>
      <c r="O15" s="43">
        <v>0</v>
      </c>
      <c r="P15" s="43">
        <v>0</v>
      </c>
      <c r="Q15" s="44">
        <f t="shared" ref="Q15" si="7">+N15+O15+P15</f>
        <v>20000000</v>
      </c>
      <c r="R15" s="29">
        <v>0</v>
      </c>
      <c r="S15" s="43">
        <v>0</v>
      </c>
      <c r="T15" s="43">
        <v>0</v>
      </c>
      <c r="U15" s="44">
        <f t="shared" ref="U15" si="8">+R15+S15+T15</f>
        <v>0</v>
      </c>
      <c r="V15" s="81">
        <f t="shared" si="1"/>
        <v>0</v>
      </c>
      <c r="W15" s="81">
        <f t="shared" si="6"/>
        <v>0</v>
      </c>
      <c r="X15" s="81">
        <f t="shared" si="6"/>
        <v>0</v>
      </c>
      <c r="Y15" s="83">
        <f t="shared" si="3"/>
        <v>0</v>
      </c>
    </row>
    <row r="16" spans="1:28" ht="56.25" customHeight="1">
      <c r="A16" s="186"/>
      <c r="B16" s="188"/>
      <c r="C16" s="32" t="s">
        <v>121</v>
      </c>
      <c r="D16" s="32" t="s">
        <v>176</v>
      </c>
      <c r="E16" s="144" t="s">
        <v>161</v>
      </c>
      <c r="F16" s="145" t="s">
        <v>122</v>
      </c>
      <c r="G16" s="90" t="s">
        <v>181</v>
      </c>
      <c r="H16" s="66" t="s">
        <v>64</v>
      </c>
      <c r="I16" s="67" t="s">
        <v>65</v>
      </c>
      <c r="J16" s="160">
        <v>147000000</v>
      </c>
      <c r="K16" s="161">
        <v>0</v>
      </c>
      <c r="L16" s="161">
        <v>0</v>
      </c>
      <c r="M16" s="162">
        <f t="shared" si="0"/>
        <v>147000000</v>
      </c>
      <c r="N16" s="143">
        <v>0</v>
      </c>
      <c r="O16" s="27">
        <v>0</v>
      </c>
      <c r="P16" s="27">
        <v>0</v>
      </c>
      <c r="Q16" s="28">
        <f>+N16+O16+P16</f>
        <v>0</v>
      </c>
      <c r="R16" s="29">
        <v>46000000</v>
      </c>
      <c r="S16" s="27">
        <v>0</v>
      </c>
      <c r="T16" s="27">
        <v>0</v>
      </c>
      <c r="U16" s="28">
        <f>+R16+S16+T16</f>
        <v>46000000</v>
      </c>
      <c r="V16" s="81">
        <f t="shared" si="1"/>
        <v>193000000</v>
      </c>
      <c r="W16" s="81">
        <f t="shared" ref="W16:X17" si="9">SUM(K16-O16+S16)</f>
        <v>0</v>
      </c>
      <c r="X16" s="81">
        <f t="shared" si="9"/>
        <v>0</v>
      </c>
      <c r="Y16" s="83">
        <f t="shared" si="3"/>
        <v>193000000</v>
      </c>
      <c r="AA16" s="177">
        <v>193000000</v>
      </c>
    </row>
    <row r="17" spans="1:28" ht="56.25" customHeight="1">
      <c r="A17" s="186"/>
      <c r="B17" s="188"/>
      <c r="C17" s="32" t="s">
        <v>121</v>
      </c>
      <c r="D17" s="32" t="s">
        <v>176</v>
      </c>
      <c r="E17" s="144" t="s">
        <v>161</v>
      </c>
      <c r="F17" s="145" t="s">
        <v>122</v>
      </c>
      <c r="G17" s="90" t="s">
        <v>181</v>
      </c>
      <c r="H17" s="42" t="s">
        <v>69</v>
      </c>
      <c r="I17" s="33" t="s">
        <v>66</v>
      </c>
      <c r="J17" s="160">
        <v>28000000</v>
      </c>
      <c r="K17" s="161">
        <v>0</v>
      </c>
      <c r="L17" s="161">
        <v>0</v>
      </c>
      <c r="M17" s="162">
        <f t="shared" si="0"/>
        <v>28000000</v>
      </c>
      <c r="N17" s="29">
        <v>28000000</v>
      </c>
      <c r="O17" s="43">
        <v>0</v>
      </c>
      <c r="P17" s="43">
        <v>0</v>
      </c>
      <c r="Q17" s="44">
        <f t="shared" ref="Q17" si="10">+N17+O17+P17</f>
        <v>28000000</v>
      </c>
      <c r="R17" s="29">
        <v>0</v>
      </c>
      <c r="S17" s="43">
        <v>0</v>
      </c>
      <c r="T17" s="43">
        <v>0</v>
      </c>
      <c r="U17" s="44">
        <f t="shared" ref="U17" si="11">+R17+S17+T17</f>
        <v>0</v>
      </c>
      <c r="V17" s="81">
        <f t="shared" si="1"/>
        <v>0</v>
      </c>
      <c r="W17" s="81">
        <f t="shared" si="9"/>
        <v>0</v>
      </c>
      <c r="X17" s="81">
        <f t="shared" si="9"/>
        <v>0</v>
      </c>
      <c r="Y17" s="83">
        <f t="shared" si="3"/>
        <v>0</v>
      </c>
    </row>
    <row r="18" spans="1:28" ht="56.25" customHeight="1">
      <c r="A18" s="186"/>
      <c r="B18" s="188"/>
      <c r="C18" s="32" t="s">
        <v>121</v>
      </c>
      <c r="D18" s="32" t="s">
        <v>176</v>
      </c>
      <c r="E18" s="144" t="s">
        <v>161</v>
      </c>
      <c r="F18" s="145" t="s">
        <v>122</v>
      </c>
      <c r="G18" s="90" t="s">
        <v>183</v>
      </c>
      <c r="H18" s="66" t="s">
        <v>64</v>
      </c>
      <c r="I18" s="67" t="s">
        <v>65</v>
      </c>
      <c r="J18" s="160">
        <v>147000000</v>
      </c>
      <c r="K18" s="161">
        <v>0</v>
      </c>
      <c r="L18" s="161">
        <v>0</v>
      </c>
      <c r="M18" s="162">
        <f t="shared" si="0"/>
        <v>147000000</v>
      </c>
      <c r="N18" s="143">
        <v>0</v>
      </c>
      <c r="O18" s="27">
        <v>0</v>
      </c>
      <c r="P18" s="27">
        <v>0</v>
      </c>
      <c r="Q18" s="28">
        <f>+N18+O18+P18</f>
        <v>0</v>
      </c>
      <c r="R18" s="29">
        <v>46000000</v>
      </c>
      <c r="S18" s="27">
        <v>0</v>
      </c>
      <c r="T18" s="27">
        <v>0</v>
      </c>
      <c r="U18" s="28">
        <f>+R18+S18+T18</f>
        <v>46000000</v>
      </c>
      <c r="V18" s="81">
        <f t="shared" si="1"/>
        <v>193000000</v>
      </c>
      <c r="W18" s="81">
        <f t="shared" ref="W18:X19" si="12">SUM(K18-O18+S18)</f>
        <v>0</v>
      </c>
      <c r="X18" s="81">
        <f t="shared" si="12"/>
        <v>0</v>
      </c>
      <c r="Y18" s="83">
        <f t="shared" si="3"/>
        <v>193000000</v>
      </c>
      <c r="AA18" s="177">
        <v>193000000</v>
      </c>
    </row>
    <row r="19" spans="1:28" ht="56.25" customHeight="1">
      <c r="A19" s="186"/>
      <c r="B19" s="188"/>
      <c r="C19" s="32" t="s">
        <v>121</v>
      </c>
      <c r="D19" s="32" t="s">
        <v>176</v>
      </c>
      <c r="E19" s="144" t="s">
        <v>161</v>
      </c>
      <c r="F19" s="145" t="s">
        <v>122</v>
      </c>
      <c r="G19" s="90" t="s">
        <v>183</v>
      </c>
      <c r="H19" s="42" t="s">
        <v>69</v>
      </c>
      <c r="I19" s="33" t="s">
        <v>66</v>
      </c>
      <c r="J19" s="160">
        <v>40000000</v>
      </c>
      <c r="K19" s="161">
        <v>0</v>
      </c>
      <c r="L19" s="161">
        <v>0</v>
      </c>
      <c r="M19" s="162">
        <f t="shared" si="0"/>
        <v>40000000</v>
      </c>
      <c r="N19" s="29">
        <v>40000000</v>
      </c>
      <c r="O19" s="43">
        <v>0</v>
      </c>
      <c r="P19" s="43">
        <v>0</v>
      </c>
      <c r="Q19" s="44">
        <f t="shared" ref="Q19" si="13">+N19+O19+P19</f>
        <v>40000000</v>
      </c>
      <c r="R19" s="29">
        <v>0</v>
      </c>
      <c r="S19" s="43">
        <v>0</v>
      </c>
      <c r="T19" s="43">
        <v>0</v>
      </c>
      <c r="U19" s="44">
        <f t="shared" ref="U19" si="14">+R19+S19+T19</f>
        <v>0</v>
      </c>
      <c r="V19" s="81">
        <f t="shared" si="1"/>
        <v>0</v>
      </c>
      <c r="W19" s="81">
        <f t="shared" si="12"/>
        <v>0</v>
      </c>
      <c r="X19" s="81">
        <f t="shared" si="12"/>
        <v>0</v>
      </c>
      <c r="Y19" s="83">
        <f t="shared" si="3"/>
        <v>0</v>
      </c>
    </row>
    <row r="20" spans="1:28" ht="56.25" customHeight="1">
      <c r="A20" s="186"/>
      <c r="B20" s="188"/>
      <c r="C20" s="32" t="s">
        <v>121</v>
      </c>
      <c r="D20" s="32" t="s">
        <v>176</v>
      </c>
      <c r="E20" s="144" t="s">
        <v>161</v>
      </c>
      <c r="F20" s="145" t="s">
        <v>122</v>
      </c>
      <c r="G20" s="90" t="s">
        <v>185</v>
      </c>
      <c r="H20" s="66" t="s">
        <v>64</v>
      </c>
      <c r="I20" s="67" t="s">
        <v>65</v>
      </c>
      <c r="J20" s="160">
        <v>147000000</v>
      </c>
      <c r="K20" s="161">
        <v>0</v>
      </c>
      <c r="L20" s="161">
        <v>0</v>
      </c>
      <c r="M20" s="162">
        <f t="shared" si="0"/>
        <v>147000000</v>
      </c>
      <c r="N20" s="143">
        <v>0</v>
      </c>
      <c r="O20" s="27">
        <v>0</v>
      </c>
      <c r="P20" s="27">
        <v>0</v>
      </c>
      <c r="Q20" s="28">
        <f>+N20+O20+P20</f>
        <v>0</v>
      </c>
      <c r="R20" s="29">
        <v>46000000</v>
      </c>
      <c r="S20" s="27">
        <v>0</v>
      </c>
      <c r="T20" s="27">
        <v>0</v>
      </c>
      <c r="U20" s="28">
        <f>+R20+S20+T20</f>
        <v>46000000</v>
      </c>
      <c r="V20" s="81">
        <f t="shared" si="1"/>
        <v>193000000</v>
      </c>
      <c r="W20" s="81">
        <f t="shared" ref="W20:X21" si="15">SUM(K20-O20+S20)</f>
        <v>0</v>
      </c>
      <c r="X20" s="81">
        <f t="shared" si="15"/>
        <v>0</v>
      </c>
      <c r="Y20" s="83">
        <f t="shared" si="3"/>
        <v>193000000</v>
      </c>
      <c r="AA20" s="177">
        <v>193000000</v>
      </c>
    </row>
    <row r="21" spans="1:28" ht="56.25" customHeight="1">
      <c r="A21" s="186"/>
      <c r="B21" s="188"/>
      <c r="C21" s="32" t="s">
        <v>121</v>
      </c>
      <c r="D21" s="32" t="s">
        <v>176</v>
      </c>
      <c r="E21" s="144" t="s">
        <v>161</v>
      </c>
      <c r="F21" s="145" t="s">
        <v>122</v>
      </c>
      <c r="G21" s="90" t="s">
        <v>185</v>
      </c>
      <c r="H21" s="42" t="s">
        <v>69</v>
      </c>
      <c r="I21" s="33" t="s">
        <v>66</v>
      </c>
      <c r="J21" s="160">
        <v>28000000</v>
      </c>
      <c r="K21" s="161">
        <v>0</v>
      </c>
      <c r="L21" s="161">
        <v>0</v>
      </c>
      <c r="M21" s="162">
        <f t="shared" si="0"/>
        <v>28000000</v>
      </c>
      <c r="N21" s="29">
        <v>28000000</v>
      </c>
      <c r="O21" s="43">
        <v>0</v>
      </c>
      <c r="P21" s="43">
        <v>0</v>
      </c>
      <c r="Q21" s="44">
        <f t="shared" ref="Q21" si="16">+N21+O21+P21</f>
        <v>28000000</v>
      </c>
      <c r="R21" s="29">
        <v>0</v>
      </c>
      <c r="S21" s="43">
        <v>0</v>
      </c>
      <c r="T21" s="43">
        <v>0</v>
      </c>
      <c r="U21" s="44">
        <f t="shared" ref="U21" si="17">+R21+S21+T21</f>
        <v>0</v>
      </c>
      <c r="V21" s="81">
        <f t="shared" si="1"/>
        <v>0</v>
      </c>
      <c r="W21" s="81">
        <f t="shared" si="15"/>
        <v>0</v>
      </c>
      <c r="X21" s="81">
        <f t="shared" si="15"/>
        <v>0</v>
      </c>
      <c r="Y21" s="83">
        <f t="shared" si="3"/>
        <v>0</v>
      </c>
    </row>
    <row r="22" spans="1:28" ht="56.25" customHeight="1">
      <c r="A22" s="186"/>
      <c r="B22" s="188"/>
      <c r="C22" s="32" t="s">
        <v>121</v>
      </c>
      <c r="D22" s="32" t="s">
        <v>176</v>
      </c>
      <c r="E22" s="144" t="s">
        <v>161</v>
      </c>
      <c r="F22" s="145" t="s">
        <v>122</v>
      </c>
      <c r="G22" s="90" t="s">
        <v>187</v>
      </c>
      <c r="H22" s="66" t="s">
        <v>64</v>
      </c>
      <c r="I22" s="67" t="s">
        <v>65</v>
      </c>
      <c r="J22" s="160">
        <v>147000000</v>
      </c>
      <c r="K22" s="161">
        <v>0</v>
      </c>
      <c r="L22" s="161">
        <v>0</v>
      </c>
      <c r="M22" s="162">
        <f t="shared" si="0"/>
        <v>147000000</v>
      </c>
      <c r="N22" s="143">
        <v>0</v>
      </c>
      <c r="O22" s="27">
        <v>0</v>
      </c>
      <c r="P22" s="27">
        <v>0</v>
      </c>
      <c r="Q22" s="28">
        <f>+N22+O22+P22</f>
        <v>0</v>
      </c>
      <c r="R22" s="29">
        <v>171000000</v>
      </c>
      <c r="S22" s="27">
        <v>0</v>
      </c>
      <c r="T22" s="27">
        <v>0</v>
      </c>
      <c r="U22" s="28">
        <f>+R22+S22+T22</f>
        <v>171000000</v>
      </c>
      <c r="V22" s="81">
        <f t="shared" si="1"/>
        <v>318000000</v>
      </c>
      <c r="W22" s="81">
        <f t="shared" ref="W22:X23" si="18">SUM(K22-O22+S22)</f>
        <v>0</v>
      </c>
      <c r="X22" s="81">
        <f t="shared" si="18"/>
        <v>0</v>
      </c>
      <c r="Y22" s="83">
        <f t="shared" si="3"/>
        <v>318000000</v>
      </c>
      <c r="AA22" s="177">
        <v>318000000</v>
      </c>
    </row>
    <row r="23" spans="1:28" ht="56.25" customHeight="1">
      <c r="A23" s="186"/>
      <c r="B23" s="188"/>
      <c r="C23" s="32" t="s">
        <v>121</v>
      </c>
      <c r="D23" s="32" t="s">
        <v>176</v>
      </c>
      <c r="E23" s="144" t="s">
        <v>161</v>
      </c>
      <c r="F23" s="145" t="s">
        <v>122</v>
      </c>
      <c r="G23" s="90" t="s">
        <v>187</v>
      </c>
      <c r="H23" s="42" t="s">
        <v>69</v>
      </c>
      <c r="I23" s="33" t="s">
        <v>66</v>
      </c>
      <c r="J23" s="160">
        <v>28000000</v>
      </c>
      <c r="K23" s="161">
        <v>0</v>
      </c>
      <c r="L23" s="161">
        <v>0</v>
      </c>
      <c r="M23" s="162">
        <f t="shared" si="0"/>
        <v>28000000</v>
      </c>
      <c r="N23" s="29">
        <v>28000000</v>
      </c>
      <c r="O23" s="43">
        <v>0</v>
      </c>
      <c r="P23" s="43">
        <v>0</v>
      </c>
      <c r="Q23" s="44">
        <f t="shared" ref="Q23" si="19">+N23+O23+P23</f>
        <v>28000000</v>
      </c>
      <c r="R23" s="29">
        <v>0</v>
      </c>
      <c r="S23" s="43">
        <v>0</v>
      </c>
      <c r="T23" s="43">
        <v>0</v>
      </c>
      <c r="U23" s="44">
        <f t="shared" ref="U23" si="20">+R23+S23+T23</f>
        <v>0</v>
      </c>
      <c r="V23" s="81">
        <f t="shared" si="1"/>
        <v>0</v>
      </c>
      <c r="W23" s="81">
        <f t="shared" si="18"/>
        <v>0</v>
      </c>
      <c r="X23" s="81">
        <f t="shared" si="18"/>
        <v>0</v>
      </c>
      <c r="Y23" s="83">
        <f t="shared" si="3"/>
        <v>0</v>
      </c>
    </row>
    <row r="24" spans="1:28" ht="56.25" customHeight="1">
      <c r="A24" s="186"/>
      <c r="B24" s="188"/>
      <c r="C24" s="32" t="s">
        <v>121</v>
      </c>
      <c r="D24" s="32" t="s">
        <v>176</v>
      </c>
      <c r="E24" s="144" t="s">
        <v>161</v>
      </c>
      <c r="F24" s="145" t="s">
        <v>122</v>
      </c>
      <c r="G24" s="90" t="s">
        <v>189</v>
      </c>
      <c r="H24" s="66" t="s">
        <v>64</v>
      </c>
      <c r="I24" s="67" t="s">
        <v>65</v>
      </c>
      <c r="J24" s="160">
        <v>147000000</v>
      </c>
      <c r="K24" s="161">
        <v>0</v>
      </c>
      <c r="L24" s="161">
        <v>0</v>
      </c>
      <c r="M24" s="162">
        <f t="shared" si="0"/>
        <v>147000000</v>
      </c>
      <c r="N24" s="143">
        <v>0</v>
      </c>
      <c r="O24" s="27">
        <v>0</v>
      </c>
      <c r="P24" s="27">
        <v>0</v>
      </c>
      <c r="Q24" s="28">
        <f>+N24+O24+P24</f>
        <v>0</v>
      </c>
      <c r="R24" s="29">
        <v>46000000</v>
      </c>
      <c r="S24" s="27">
        <v>0</v>
      </c>
      <c r="T24" s="27">
        <v>0</v>
      </c>
      <c r="U24" s="28">
        <f>+R24+S24+T24</f>
        <v>46000000</v>
      </c>
      <c r="V24" s="81">
        <f t="shared" si="1"/>
        <v>193000000</v>
      </c>
      <c r="W24" s="81">
        <f t="shared" ref="W24:X25" si="21">SUM(K24-O24+S24)</f>
        <v>0</v>
      </c>
      <c r="X24" s="81">
        <f t="shared" si="21"/>
        <v>0</v>
      </c>
      <c r="Y24" s="83">
        <f t="shared" si="3"/>
        <v>193000000</v>
      </c>
      <c r="AA24" s="177">
        <v>193000000</v>
      </c>
    </row>
    <row r="25" spans="1:28" ht="56.25" customHeight="1">
      <c r="A25" s="186"/>
      <c r="B25" s="188"/>
      <c r="C25" s="32" t="s">
        <v>121</v>
      </c>
      <c r="D25" s="32" t="s">
        <v>176</v>
      </c>
      <c r="E25" s="144" t="s">
        <v>161</v>
      </c>
      <c r="F25" s="145" t="s">
        <v>122</v>
      </c>
      <c r="G25" s="90" t="s">
        <v>189</v>
      </c>
      <c r="H25" s="42" t="s">
        <v>69</v>
      </c>
      <c r="I25" s="33" t="s">
        <v>66</v>
      </c>
      <c r="J25" s="160">
        <v>40000000</v>
      </c>
      <c r="K25" s="161">
        <v>0</v>
      </c>
      <c r="L25" s="161">
        <v>0</v>
      </c>
      <c r="M25" s="162">
        <f t="shared" si="0"/>
        <v>40000000</v>
      </c>
      <c r="N25" s="29">
        <v>40000000</v>
      </c>
      <c r="O25" s="43">
        <v>0</v>
      </c>
      <c r="P25" s="43">
        <v>0</v>
      </c>
      <c r="Q25" s="44">
        <f t="shared" ref="Q25" si="22">+N25+O25+P25</f>
        <v>40000000</v>
      </c>
      <c r="R25" s="29">
        <v>0</v>
      </c>
      <c r="S25" s="43">
        <v>0</v>
      </c>
      <c r="T25" s="43">
        <v>0</v>
      </c>
      <c r="U25" s="44">
        <f t="shared" ref="U25" si="23">+R25+S25+T25</f>
        <v>0</v>
      </c>
      <c r="V25" s="81">
        <f t="shared" si="1"/>
        <v>0</v>
      </c>
      <c r="W25" s="81">
        <f t="shared" si="21"/>
        <v>0</v>
      </c>
      <c r="X25" s="81">
        <f t="shared" si="21"/>
        <v>0</v>
      </c>
      <c r="Y25" s="83">
        <f t="shared" si="3"/>
        <v>0</v>
      </c>
    </row>
    <row r="26" spans="1:28" ht="56.25" customHeight="1">
      <c r="A26" s="186"/>
      <c r="B26" s="188"/>
      <c r="C26" s="32" t="s">
        <v>125</v>
      </c>
      <c r="D26" s="32" t="s">
        <v>125</v>
      </c>
      <c r="E26" s="144" t="s">
        <v>162</v>
      </c>
      <c r="F26" s="145" t="s">
        <v>126</v>
      </c>
      <c r="G26" s="38" t="s">
        <v>199</v>
      </c>
      <c r="H26" s="66" t="s">
        <v>64</v>
      </c>
      <c r="I26" s="67" t="s">
        <v>65</v>
      </c>
      <c r="J26" s="120">
        <v>0</v>
      </c>
      <c r="K26" s="161">
        <v>0</v>
      </c>
      <c r="L26" s="161">
        <v>0</v>
      </c>
      <c r="M26" s="83">
        <f t="shared" si="0"/>
        <v>0</v>
      </c>
      <c r="N26" s="29">
        <v>0</v>
      </c>
      <c r="O26" s="27">
        <v>0</v>
      </c>
      <c r="P26" s="27">
        <v>0</v>
      </c>
      <c r="Q26" s="28">
        <f>+N26+O26+P26</f>
        <v>0</v>
      </c>
      <c r="R26" s="29">
        <v>0</v>
      </c>
      <c r="S26" s="27">
        <v>0</v>
      </c>
      <c r="T26" s="27">
        <v>0</v>
      </c>
      <c r="U26" s="28">
        <f t="shared" ref="U26:U30" si="24">+R26+S26+T26</f>
        <v>0</v>
      </c>
      <c r="V26" s="82">
        <f t="shared" ref="V26:X28" si="25">SUM(J26-N26+R26)</f>
        <v>0</v>
      </c>
      <c r="W26" s="82">
        <f t="shared" si="25"/>
        <v>0</v>
      </c>
      <c r="X26" s="82">
        <f t="shared" si="25"/>
        <v>0</v>
      </c>
      <c r="Y26" s="84">
        <f>V26+W26+X26</f>
        <v>0</v>
      </c>
    </row>
    <row r="27" spans="1:28" ht="56.25" customHeight="1">
      <c r="A27" s="186"/>
      <c r="B27" s="188"/>
      <c r="C27" s="32" t="s">
        <v>125</v>
      </c>
      <c r="D27" s="32" t="s">
        <v>125</v>
      </c>
      <c r="E27" s="144" t="s">
        <v>162</v>
      </c>
      <c r="F27" s="145" t="s">
        <v>126</v>
      </c>
      <c r="G27" s="38" t="s">
        <v>199</v>
      </c>
      <c r="H27" s="42" t="s">
        <v>69</v>
      </c>
      <c r="I27" s="33" t="s">
        <v>66</v>
      </c>
      <c r="J27" s="135">
        <v>137600000</v>
      </c>
      <c r="K27" s="161">
        <v>0</v>
      </c>
      <c r="L27" s="161">
        <v>0</v>
      </c>
      <c r="M27" s="83">
        <f t="shared" si="0"/>
        <v>137600000</v>
      </c>
      <c r="N27" s="28">
        <v>26600000</v>
      </c>
      <c r="O27" s="27">
        <v>0</v>
      </c>
      <c r="P27" s="27">
        <v>0</v>
      </c>
      <c r="Q27" s="28">
        <f>+N27+O27+P27</f>
        <v>26600000</v>
      </c>
      <c r="R27" s="29">
        <v>0</v>
      </c>
      <c r="S27" s="27">
        <v>0</v>
      </c>
      <c r="T27" s="27">
        <v>0</v>
      </c>
      <c r="U27" s="28">
        <f t="shared" si="24"/>
        <v>0</v>
      </c>
      <c r="V27" s="82">
        <f t="shared" si="25"/>
        <v>111000000</v>
      </c>
      <c r="W27" s="82">
        <f t="shared" si="25"/>
        <v>0</v>
      </c>
      <c r="X27" s="82">
        <f t="shared" si="25"/>
        <v>0</v>
      </c>
      <c r="Y27" s="84">
        <f>V27+W27+X27</f>
        <v>111000000</v>
      </c>
      <c r="AA27" s="177">
        <v>111000000</v>
      </c>
    </row>
    <row r="28" spans="1:28" ht="56.25" customHeight="1">
      <c r="A28" s="186"/>
      <c r="B28" s="188"/>
      <c r="C28" s="32" t="s">
        <v>125</v>
      </c>
      <c r="D28" s="32" t="s">
        <v>125</v>
      </c>
      <c r="E28" s="144" t="s">
        <v>162</v>
      </c>
      <c r="F28" s="145" t="s">
        <v>126</v>
      </c>
      <c r="G28" s="38" t="s">
        <v>199</v>
      </c>
      <c r="H28" s="42" t="s">
        <v>134</v>
      </c>
      <c r="I28" s="33" t="s">
        <v>68</v>
      </c>
      <c r="J28" s="165">
        <v>0</v>
      </c>
      <c r="K28" s="161">
        <v>0</v>
      </c>
      <c r="L28" s="161">
        <v>0</v>
      </c>
      <c r="M28" s="83">
        <f t="shared" si="0"/>
        <v>0</v>
      </c>
      <c r="N28" s="29">
        <v>0</v>
      </c>
      <c r="O28" s="27">
        <v>0</v>
      </c>
      <c r="P28" s="27">
        <v>0</v>
      </c>
      <c r="Q28" s="28">
        <f>+N28+O28+P28</f>
        <v>0</v>
      </c>
      <c r="R28" s="29">
        <v>0</v>
      </c>
      <c r="S28" s="27">
        <v>0</v>
      </c>
      <c r="T28" s="27">
        <v>0</v>
      </c>
      <c r="U28" s="28">
        <f t="shared" si="24"/>
        <v>0</v>
      </c>
      <c r="V28" s="82">
        <f t="shared" si="25"/>
        <v>0</v>
      </c>
      <c r="W28" s="82">
        <f t="shared" si="25"/>
        <v>0</v>
      </c>
      <c r="X28" s="82">
        <f t="shared" si="25"/>
        <v>0</v>
      </c>
      <c r="Y28" s="84">
        <f>V28+W28+X28</f>
        <v>0</v>
      </c>
    </row>
    <row r="29" spans="1:28" ht="54.95" customHeight="1">
      <c r="A29" s="186"/>
      <c r="B29" s="188"/>
      <c r="C29" s="51" t="s">
        <v>130</v>
      </c>
      <c r="D29" s="51" t="s">
        <v>133</v>
      </c>
      <c r="E29" s="144" t="s">
        <v>163</v>
      </c>
      <c r="F29" s="145" t="s">
        <v>132</v>
      </c>
      <c r="G29" s="38" t="s">
        <v>131</v>
      </c>
      <c r="H29" s="66" t="s">
        <v>64</v>
      </c>
      <c r="I29" s="67" t="s">
        <v>65</v>
      </c>
      <c r="J29" s="121">
        <v>0</v>
      </c>
      <c r="K29" s="161">
        <v>0</v>
      </c>
      <c r="L29" s="161">
        <v>0</v>
      </c>
      <c r="M29" s="83">
        <f t="shared" ref="M29:M30" si="26">SUM(J29:L29)</f>
        <v>0</v>
      </c>
      <c r="N29" s="26"/>
      <c r="O29" s="27">
        <v>0</v>
      </c>
      <c r="P29" s="27">
        <v>0</v>
      </c>
      <c r="Q29" s="28">
        <f t="shared" ref="Q29:Q30" si="27">+N29+O29+P29</f>
        <v>0</v>
      </c>
      <c r="R29" s="29">
        <v>0</v>
      </c>
      <c r="S29" s="27">
        <v>0</v>
      </c>
      <c r="T29" s="27">
        <v>0</v>
      </c>
      <c r="U29" s="28">
        <f t="shared" si="24"/>
        <v>0</v>
      </c>
      <c r="V29" s="82">
        <f t="shared" ref="V29:X30" si="28">SUM(J29-N29+R29)</f>
        <v>0</v>
      </c>
      <c r="W29" s="82">
        <f t="shared" si="28"/>
        <v>0</v>
      </c>
      <c r="X29" s="82">
        <f t="shared" si="28"/>
        <v>0</v>
      </c>
      <c r="Y29" s="84">
        <f>V29+W29+X29</f>
        <v>0</v>
      </c>
    </row>
    <row r="30" spans="1:28" ht="54.95" customHeight="1">
      <c r="A30" s="186"/>
      <c r="B30" s="188"/>
      <c r="C30" s="51" t="s">
        <v>130</v>
      </c>
      <c r="D30" s="51" t="s">
        <v>133</v>
      </c>
      <c r="E30" s="144" t="s">
        <v>163</v>
      </c>
      <c r="F30" s="145" t="s">
        <v>132</v>
      </c>
      <c r="G30" s="38" t="s">
        <v>131</v>
      </c>
      <c r="H30" s="42" t="s">
        <v>69</v>
      </c>
      <c r="I30" s="33" t="s">
        <v>66</v>
      </c>
      <c r="J30" s="121">
        <v>0</v>
      </c>
      <c r="K30" s="83">
        <v>0</v>
      </c>
      <c r="L30" s="83">
        <v>0</v>
      </c>
      <c r="M30" s="83">
        <f t="shared" si="26"/>
        <v>0</v>
      </c>
      <c r="N30" s="26">
        <v>0</v>
      </c>
      <c r="O30" s="27">
        <v>0</v>
      </c>
      <c r="P30" s="27">
        <v>0</v>
      </c>
      <c r="Q30" s="28">
        <f t="shared" si="27"/>
        <v>0</v>
      </c>
      <c r="R30" s="29">
        <v>0</v>
      </c>
      <c r="S30" s="27">
        <v>0</v>
      </c>
      <c r="T30" s="27">
        <v>0</v>
      </c>
      <c r="U30" s="28">
        <f t="shared" si="24"/>
        <v>0</v>
      </c>
      <c r="V30" s="82">
        <f t="shared" si="28"/>
        <v>0</v>
      </c>
      <c r="W30" s="82">
        <f t="shared" si="28"/>
        <v>0</v>
      </c>
      <c r="X30" s="82">
        <f t="shared" si="28"/>
        <v>0</v>
      </c>
      <c r="Y30" s="84">
        <f t="shared" ref="Y30" si="29">V30+W30+X30</f>
        <v>0</v>
      </c>
    </row>
    <row r="31" spans="1:28" s="98" customFormat="1" ht="54.95" customHeight="1">
      <c r="A31" s="186"/>
      <c r="B31" s="188"/>
      <c r="C31" s="90" t="s">
        <v>137</v>
      </c>
      <c r="D31" s="90" t="s">
        <v>137</v>
      </c>
      <c r="E31" s="146" t="s">
        <v>164</v>
      </c>
      <c r="F31" s="147" t="s">
        <v>138</v>
      </c>
      <c r="G31" s="90" t="s">
        <v>198</v>
      </c>
      <c r="H31" s="42" t="s">
        <v>134</v>
      </c>
      <c r="I31" s="33" t="s">
        <v>68</v>
      </c>
      <c r="J31" s="134">
        <v>692400000</v>
      </c>
      <c r="K31" s="122">
        <v>0</v>
      </c>
      <c r="L31" s="122">
        <v>0</v>
      </c>
      <c r="M31" s="122">
        <f t="shared" ref="M31:M32" si="30">SUM(J31:L31)</f>
        <v>692400000</v>
      </c>
      <c r="N31" s="122">
        <v>140939140</v>
      </c>
      <c r="O31" s="122">
        <v>0</v>
      </c>
      <c r="P31" s="122">
        <v>0</v>
      </c>
      <c r="Q31" s="122">
        <f t="shared" ref="Q31:Q32" si="31">+N31+O31+P31</f>
        <v>140939140</v>
      </c>
      <c r="R31" s="29">
        <v>0</v>
      </c>
      <c r="S31" s="27">
        <v>0</v>
      </c>
      <c r="T31" s="27">
        <v>0</v>
      </c>
      <c r="U31" s="92">
        <f>SUM(R31:T31)</f>
        <v>0</v>
      </c>
      <c r="V31" s="96">
        <f t="shared" ref="V31:X32" si="32">SUM(J31-N31+R31)</f>
        <v>551460860</v>
      </c>
      <c r="W31" s="96">
        <f t="shared" si="32"/>
        <v>0</v>
      </c>
      <c r="X31" s="96">
        <f t="shared" si="32"/>
        <v>0</v>
      </c>
      <c r="Y31" s="97">
        <f>V31+W31+X31</f>
        <v>551460860</v>
      </c>
      <c r="Z31" s="180"/>
      <c r="AA31" s="180">
        <v>551460860</v>
      </c>
      <c r="AB31" s="180"/>
    </row>
    <row r="32" spans="1:28" s="98" customFormat="1" ht="54.95" customHeight="1">
      <c r="A32" s="186"/>
      <c r="B32" s="188"/>
      <c r="C32" s="90" t="s">
        <v>137</v>
      </c>
      <c r="D32" s="90" t="s">
        <v>137</v>
      </c>
      <c r="E32" s="146" t="s">
        <v>164</v>
      </c>
      <c r="F32" s="147" t="s">
        <v>138</v>
      </c>
      <c r="G32" s="90" t="s">
        <v>198</v>
      </c>
      <c r="H32" s="99" t="s">
        <v>69</v>
      </c>
      <c r="I32" s="100" t="s">
        <v>66</v>
      </c>
      <c r="J32" s="134">
        <v>170000000</v>
      </c>
      <c r="K32" s="122">
        <v>0</v>
      </c>
      <c r="L32" s="122">
        <v>0</v>
      </c>
      <c r="M32" s="122">
        <f t="shared" si="30"/>
        <v>170000000</v>
      </c>
      <c r="N32" s="122">
        <v>42000000</v>
      </c>
      <c r="O32" s="94">
        <v>0</v>
      </c>
      <c r="P32" s="94">
        <v>0</v>
      </c>
      <c r="Q32" s="92">
        <f t="shared" si="31"/>
        <v>42000000</v>
      </c>
      <c r="R32" s="29">
        <v>0</v>
      </c>
      <c r="S32" s="27">
        <v>0</v>
      </c>
      <c r="T32" s="27">
        <v>0</v>
      </c>
      <c r="U32" s="92">
        <f>SUM(R32:T32)</f>
        <v>0</v>
      </c>
      <c r="V32" s="96">
        <f t="shared" si="32"/>
        <v>128000000</v>
      </c>
      <c r="W32" s="96">
        <f t="shared" si="32"/>
        <v>0</v>
      </c>
      <c r="X32" s="96">
        <f t="shared" si="32"/>
        <v>0</v>
      </c>
      <c r="Y32" s="97">
        <f t="shared" ref="Y32" si="33">V32+W32+X32</f>
        <v>128000000</v>
      </c>
      <c r="Z32" s="180"/>
      <c r="AA32" s="180">
        <v>128000000</v>
      </c>
      <c r="AB32" s="180"/>
    </row>
    <row r="33" spans="1:28" ht="54.6" customHeight="1">
      <c r="A33" s="186" t="s">
        <v>119</v>
      </c>
      <c r="B33" s="186" t="s">
        <v>193</v>
      </c>
      <c r="C33" s="51" t="s">
        <v>141</v>
      </c>
      <c r="D33" s="32" t="s">
        <v>141</v>
      </c>
      <c r="E33" s="146" t="s">
        <v>165</v>
      </c>
      <c r="F33" s="148" t="s">
        <v>142</v>
      </c>
      <c r="G33" s="54" t="s">
        <v>197</v>
      </c>
      <c r="H33" s="39" t="s">
        <v>67</v>
      </c>
      <c r="I33" s="33" t="s">
        <v>68</v>
      </c>
      <c r="J33" s="134">
        <v>15000000</v>
      </c>
      <c r="K33" s="122">
        <v>0</v>
      </c>
      <c r="L33" s="122">
        <v>0</v>
      </c>
      <c r="M33" s="83">
        <f>SUM(J33:L33)</f>
        <v>15000000</v>
      </c>
      <c r="N33" s="31">
        <v>0</v>
      </c>
      <c r="O33" s="27">
        <v>0</v>
      </c>
      <c r="P33" s="27">
        <v>0</v>
      </c>
      <c r="Q33" s="28">
        <f>+N33+O33+P33</f>
        <v>0</v>
      </c>
      <c r="R33" s="83">
        <v>732625824</v>
      </c>
      <c r="S33" s="83">
        <v>0</v>
      </c>
      <c r="T33" s="83">
        <v>0</v>
      </c>
      <c r="U33" s="83">
        <f>+R33+S33+T33</f>
        <v>732625824</v>
      </c>
      <c r="V33" s="81">
        <f>SUM(J33-N33+R33)</f>
        <v>747625824</v>
      </c>
      <c r="W33" s="81">
        <f t="shared" ref="V33:X38" si="34">SUM(K33-O33+S33)</f>
        <v>0</v>
      </c>
      <c r="X33" s="81">
        <f t="shared" si="34"/>
        <v>0</v>
      </c>
      <c r="Y33" s="85">
        <f>V33+W33+X33</f>
        <v>747625824</v>
      </c>
      <c r="AA33" s="177">
        <v>747625824</v>
      </c>
    </row>
    <row r="34" spans="1:28" ht="54.6" customHeight="1">
      <c r="A34" s="186"/>
      <c r="B34" s="186"/>
      <c r="C34" s="51" t="s">
        <v>141</v>
      </c>
      <c r="D34" s="32" t="s">
        <v>141</v>
      </c>
      <c r="E34" s="146" t="s">
        <v>165</v>
      </c>
      <c r="F34" s="148" t="s">
        <v>142</v>
      </c>
      <c r="G34" s="54" t="s">
        <v>197</v>
      </c>
      <c r="H34" s="42" t="s">
        <v>69</v>
      </c>
      <c r="I34" s="33" t="s">
        <v>66</v>
      </c>
      <c r="J34" s="166">
        <v>637053311</v>
      </c>
      <c r="K34" s="122">
        <v>0</v>
      </c>
      <c r="L34" s="122">
        <v>0</v>
      </c>
      <c r="M34" s="83">
        <f t="shared" ref="M34:M38" si="35">SUM(J34:L34)</f>
        <v>637053311</v>
      </c>
      <c r="N34" s="31">
        <v>201353311</v>
      </c>
      <c r="O34" s="27">
        <v>0</v>
      </c>
      <c r="P34" s="27">
        <v>0</v>
      </c>
      <c r="Q34" s="28">
        <f>+N34+O34+P34</f>
        <v>201353311</v>
      </c>
      <c r="R34" s="29">
        <v>0</v>
      </c>
      <c r="S34" s="27">
        <v>0</v>
      </c>
      <c r="T34" s="27">
        <v>0</v>
      </c>
      <c r="U34" s="28">
        <f t="shared" ref="U34:U38" si="36">+R34+S34+T34</f>
        <v>0</v>
      </c>
      <c r="V34" s="81">
        <f t="shared" si="34"/>
        <v>435700000</v>
      </c>
      <c r="W34" s="81">
        <f t="shared" si="34"/>
        <v>0</v>
      </c>
      <c r="X34" s="81">
        <f>SUM(L34-P34+T34)</f>
        <v>0</v>
      </c>
      <c r="Y34" s="85">
        <f t="shared" ref="Y34:Y38" si="37">V34+W34+X34</f>
        <v>435700000</v>
      </c>
      <c r="AA34" s="177">
        <v>435700000</v>
      </c>
    </row>
    <row r="35" spans="1:28" ht="54.6" customHeight="1">
      <c r="A35" s="186"/>
      <c r="B35" s="186"/>
      <c r="C35" s="51" t="s">
        <v>141</v>
      </c>
      <c r="D35" s="32" t="s">
        <v>141</v>
      </c>
      <c r="E35" s="146" t="s">
        <v>165</v>
      </c>
      <c r="F35" s="148" t="s">
        <v>142</v>
      </c>
      <c r="G35" s="54" t="s">
        <v>194</v>
      </c>
      <c r="H35" s="39" t="s">
        <v>67</v>
      </c>
      <c r="I35" s="33" t="s">
        <v>68</v>
      </c>
      <c r="J35" s="124">
        <v>0</v>
      </c>
      <c r="K35" s="134">
        <v>1140238000</v>
      </c>
      <c r="L35" s="83"/>
      <c r="M35" s="83">
        <f t="shared" si="35"/>
        <v>1140238000</v>
      </c>
      <c r="N35" s="31">
        <v>0</v>
      </c>
      <c r="O35" s="27">
        <v>0</v>
      </c>
      <c r="P35" s="27">
        <v>0</v>
      </c>
      <c r="Q35" s="28">
        <f t="shared" ref="Q35:Q38" si="38">+N35+O35+P35</f>
        <v>0</v>
      </c>
      <c r="R35" s="29">
        <v>0</v>
      </c>
      <c r="S35" s="82">
        <v>0</v>
      </c>
      <c r="T35" s="82">
        <v>0</v>
      </c>
      <c r="U35" s="83">
        <f t="shared" si="36"/>
        <v>0</v>
      </c>
      <c r="V35" s="81">
        <f t="shared" si="34"/>
        <v>0</v>
      </c>
      <c r="W35" s="81">
        <f t="shared" si="34"/>
        <v>1140238000</v>
      </c>
      <c r="X35" s="81">
        <f t="shared" si="34"/>
        <v>0</v>
      </c>
      <c r="Y35" s="85">
        <f t="shared" si="37"/>
        <v>1140238000</v>
      </c>
    </row>
    <row r="36" spans="1:28" ht="54.6" customHeight="1">
      <c r="A36" s="186"/>
      <c r="B36" s="186"/>
      <c r="C36" s="51" t="s">
        <v>141</v>
      </c>
      <c r="D36" s="32" t="s">
        <v>141</v>
      </c>
      <c r="E36" s="146" t="s">
        <v>165</v>
      </c>
      <c r="F36" s="148" t="s">
        <v>142</v>
      </c>
      <c r="G36" s="54" t="s">
        <v>194</v>
      </c>
      <c r="H36" s="42" t="s">
        <v>69</v>
      </c>
      <c r="I36" s="33" t="s">
        <v>66</v>
      </c>
      <c r="J36" s="157">
        <v>0</v>
      </c>
      <c r="K36" s="158">
        <v>0</v>
      </c>
      <c r="L36" s="83"/>
      <c r="M36" s="83">
        <f t="shared" si="35"/>
        <v>0</v>
      </c>
      <c r="N36" s="31">
        <v>0</v>
      </c>
      <c r="O36" s="27">
        <v>0</v>
      </c>
      <c r="P36" s="27">
        <v>0</v>
      </c>
      <c r="Q36" s="28">
        <f t="shared" si="38"/>
        <v>0</v>
      </c>
      <c r="R36" s="29">
        <v>0</v>
      </c>
      <c r="S36" s="82">
        <v>0</v>
      </c>
      <c r="T36" s="82">
        <v>0</v>
      </c>
      <c r="U36" s="83">
        <f t="shared" si="36"/>
        <v>0</v>
      </c>
      <c r="V36" s="81">
        <f t="shared" si="34"/>
        <v>0</v>
      </c>
      <c r="W36" s="81">
        <f t="shared" si="34"/>
        <v>0</v>
      </c>
      <c r="X36" s="81">
        <f t="shared" si="34"/>
        <v>0</v>
      </c>
      <c r="Y36" s="85">
        <f t="shared" si="37"/>
        <v>0</v>
      </c>
    </row>
    <row r="37" spans="1:28" ht="54.6" customHeight="1">
      <c r="A37" s="186"/>
      <c r="B37" s="186"/>
      <c r="C37" s="51" t="s">
        <v>141</v>
      </c>
      <c r="D37" s="32" t="s">
        <v>141</v>
      </c>
      <c r="E37" s="146" t="s">
        <v>165</v>
      </c>
      <c r="F37" s="148" t="s">
        <v>142</v>
      </c>
      <c r="G37" s="54" t="s">
        <v>194</v>
      </c>
      <c r="H37" s="152" t="s">
        <v>175</v>
      </c>
      <c r="I37" s="154" t="s">
        <v>66</v>
      </c>
      <c r="J37" s="124">
        <v>0</v>
      </c>
      <c r="K37" s="134">
        <v>0</v>
      </c>
      <c r="L37" s="83">
        <v>0</v>
      </c>
      <c r="M37" s="83">
        <f t="shared" si="35"/>
        <v>0</v>
      </c>
      <c r="N37" s="31">
        <v>0</v>
      </c>
      <c r="O37" s="27">
        <v>0</v>
      </c>
      <c r="P37" s="27">
        <v>0</v>
      </c>
      <c r="Q37" s="28">
        <f t="shared" si="38"/>
        <v>0</v>
      </c>
      <c r="R37" s="29">
        <v>0</v>
      </c>
      <c r="S37" s="82">
        <v>0</v>
      </c>
      <c r="T37" s="82">
        <v>0</v>
      </c>
      <c r="U37" s="83">
        <f t="shared" si="36"/>
        <v>0</v>
      </c>
      <c r="V37" s="81">
        <f t="shared" si="34"/>
        <v>0</v>
      </c>
      <c r="W37" s="81">
        <f t="shared" si="34"/>
        <v>0</v>
      </c>
      <c r="X37" s="81">
        <f t="shared" si="34"/>
        <v>0</v>
      </c>
      <c r="Y37" s="85">
        <f t="shared" si="37"/>
        <v>0</v>
      </c>
    </row>
    <row r="38" spans="1:28" ht="54.6" customHeight="1">
      <c r="A38" s="186"/>
      <c r="B38" s="186"/>
      <c r="C38" s="51" t="s">
        <v>141</v>
      </c>
      <c r="D38" s="32" t="s">
        <v>141</v>
      </c>
      <c r="E38" s="146" t="s">
        <v>165</v>
      </c>
      <c r="F38" s="148" t="s">
        <v>142</v>
      </c>
      <c r="G38" s="54" t="s">
        <v>194</v>
      </c>
      <c r="H38" s="153" t="s">
        <v>67</v>
      </c>
      <c r="I38" s="155" t="s">
        <v>68</v>
      </c>
      <c r="J38" s="124">
        <v>0</v>
      </c>
      <c r="K38" s="134">
        <v>0</v>
      </c>
      <c r="L38" s="83">
        <v>0</v>
      </c>
      <c r="M38" s="83">
        <f t="shared" si="35"/>
        <v>0</v>
      </c>
      <c r="N38" s="31">
        <v>0</v>
      </c>
      <c r="O38" s="27">
        <v>0</v>
      </c>
      <c r="P38" s="27">
        <v>0</v>
      </c>
      <c r="Q38" s="28">
        <f t="shared" si="38"/>
        <v>0</v>
      </c>
      <c r="R38" s="29">
        <v>0</v>
      </c>
      <c r="S38" s="82">
        <v>0</v>
      </c>
      <c r="T38" s="82">
        <v>0</v>
      </c>
      <c r="U38" s="83">
        <f t="shared" si="36"/>
        <v>0</v>
      </c>
      <c r="V38" s="81">
        <f t="shared" si="34"/>
        <v>0</v>
      </c>
      <c r="W38" s="81">
        <f t="shared" si="34"/>
        <v>0</v>
      </c>
      <c r="X38" s="81">
        <f t="shared" si="34"/>
        <v>0</v>
      </c>
      <c r="Y38" s="85">
        <f t="shared" si="37"/>
        <v>0</v>
      </c>
    </row>
    <row r="39" spans="1:28" ht="53.25" customHeight="1">
      <c r="A39" s="186"/>
      <c r="B39" s="186"/>
      <c r="C39" s="57" t="s">
        <v>146</v>
      </c>
      <c r="D39" s="57" t="s">
        <v>146</v>
      </c>
      <c r="E39" s="149" t="s">
        <v>166</v>
      </c>
      <c r="F39" s="148" t="s">
        <v>148</v>
      </c>
      <c r="G39" s="57" t="s">
        <v>196</v>
      </c>
      <c r="H39" s="42" t="s">
        <v>69</v>
      </c>
      <c r="I39" s="33" t="s">
        <v>66</v>
      </c>
      <c r="J39" s="125">
        <f>176088000+1786082936</f>
        <v>1962170936</v>
      </c>
      <c r="K39" s="126">
        <v>0</v>
      </c>
      <c r="L39" s="126">
        <v>0</v>
      </c>
      <c r="M39" s="83">
        <f>SUM(J39:L39)</f>
        <v>1962170936</v>
      </c>
      <c r="N39" s="150">
        <v>0</v>
      </c>
      <c r="O39" s="94">
        <v>0</v>
      </c>
      <c r="P39" s="94">
        <v>0</v>
      </c>
      <c r="Q39" s="92">
        <f>+N39+O39+P39</f>
        <v>0</v>
      </c>
      <c r="R39" s="182">
        <v>421231380</v>
      </c>
      <c r="S39" s="183">
        <v>0</v>
      </c>
      <c r="T39" s="183">
        <v>0</v>
      </c>
      <c r="U39" s="184">
        <f>+R39+S39+T39</f>
        <v>421231380</v>
      </c>
      <c r="V39" s="184">
        <f t="shared" ref="V39:X44" si="39">SUM(J39-N39+R39)</f>
        <v>2383402316</v>
      </c>
      <c r="W39" s="184">
        <f t="shared" si="39"/>
        <v>0</v>
      </c>
      <c r="X39" s="184">
        <f t="shared" si="39"/>
        <v>0</v>
      </c>
      <c r="Y39" s="184">
        <f>V39+W39+X39</f>
        <v>2383402316</v>
      </c>
      <c r="AA39" s="177">
        <v>2383402316</v>
      </c>
    </row>
    <row r="40" spans="1:28" ht="53.25" customHeight="1">
      <c r="A40" s="186"/>
      <c r="B40" s="186"/>
      <c r="C40" s="57" t="s">
        <v>146</v>
      </c>
      <c r="D40" s="57" t="s">
        <v>146</v>
      </c>
      <c r="E40" s="170" t="s">
        <v>166</v>
      </c>
      <c r="F40" s="148" t="s">
        <v>148</v>
      </c>
      <c r="G40" s="57" t="s">
        <v>196</v>
      </c>
      <c r="H40" s="42" t="s">
        <v>72</v>
      </c>
      <c r="I40" s="33" t="s">
        <v>73</v>
      </c>
      <c r="J40" s="125">
        <v>70000000</v>
      </c>
      <c r="K40" s="126">
        <v>0</v>
      </c>
      <c r="L40" s="126">
        <v>0</v>
      </c>
      <c r="M40" s="83">
        <f t="shared" ref="M40:M44" si="40">SUM(J40:L40)</f>
        <v>70000000</v>
      </c>
      <c r="N40" s="151">
        <v>87000</v>
      </c>
      <c r="O40" s="82">
        <v>0</v>
      </c>
      <c r="P40" s="82">
        <v>0</v>
      </c>
      <c r="Q40" s="83">
        <f>+N40+O40+P40</f>
        <v>87000</v>
      </c>
      <c r="R40" s="185">
        <v>0</v>
      </c>
      <c r="S40" s="185">
        <v>0</v>
      </c>
      <c r="T40" s="185">
        <v>87000</v>
      </c>
      <c r="U40" s="185">
        <f>+R40+S40+T40</f>
        <v>87000</v>
      </c>
      <c r="V40" s="185">
        <f t="shared" si="39"/>
        <v>69913000</v>
      </c>
      <c r="W40" s="185">
        <f t="shared" si="39"/>
        <v>0</v>
      </c>
      <c r="X40" s="185">
        <f t="shared" si="39"/>
        <v>87000</v>
      </c>
      <c r="Y40" s="185">
        <f t="shared" ref="Y40:Y44" si="41">V40+W40+X40</f>
        <v>70000000</v>
      </c>
      <c r="AA40" s="177">
        <v>69913000</v>
      </c>
      <c r="AB40" s="177">
        <v>87000</v>
      </c>
    </row>
    <row r="41" spans="1:28" ht="53.25" customHeight="1">
      <c r="A41" s="186"/>
      <c r="B41" s="186"/>
      <c r="C41" s="57" t="s">
        <v>146</v>
      </c>
      <c r="D41" s="57" t="s">
        <v>146</v>
      </c>
      <c r="E41" s="171" t="s">
        <v>166</v>
      </c>
      <c r="F41" s="148" t="s">
        <v>148</v>
      </c>
      <c r="G41" s="57" t="s">
        <v>196</v>
      </c>
      <c r="H41" s="42" t="s">
        <v>70</v>
      </c>
      <c r="I41" s="33" t="s">
        <v>71</v>
      </c>
      <c r="J41" s="121">
        <v>0</v>
      </c>
      <c r="K41" s="126">
        <v>0</v>
      </c>
      <c r="L41" s="126">
        <v>0</v>
      </c>
      <c r="M41" s="83">
        <f t="shared" si="40"/>
        <v>0</v>
      </c>
      <c r="N41" s="31">
        <v>0</v>
      </c>
      <c r="O41" s="27">
        <v>0</v>
      </c>
      <c r="P41" s="27">
        <v>0</v>
      </c>
      <c r="Q41" s="83">
        <f t="shared" ref="Q41:Q44" si="42">+N41+O41+P41</f>
        <v>0</v>
      </c>
      <c r="R41" s="29">
        <v>0</v>
      </c>
      <c r="S41" s="27">
        <v>0</v>
      </c>
      <c r="T41" s="27">
        <v>0</v>
      </c>
      <c r="U41" s="28">
        <f t="shared" ref="U41:U44" si="43">+R41+S41+T41</f>
        <v>0</v>
      </c>
      <c r="V41" s="81">
        <f t="shared" si="39"/>
        <v>0</v>
      </c>
      <c r="W41" s="81">
        <f t="shared" si="39"/>
        <v>0</v>
      </c>
      <c r="X41" s="81">
        <f t="shared" si="39"/>
        <v>0</v>
      </c>
      <c r="Y41" s="85">
        <f t="shared" si="41"/>
        <v>0</v>
      </c>
    </row>
    <row r="42" spans="1:28" ht="53.25" customHeight="1">
      <c r="A42" s="186"/>
      <c r="B42" s="186"/>
      <c r="C42" s="57" t="s">
        <v>146</v>
      </c>
      <c r="D42" s="57" t="s">
        <v>146</v>
      </c>
      <c r="E42" s="171" t="s">
        <v>166</v>
      </c>
      <c r="F42" s="148" t="s">
        <v>148</v>
      </c>
      <c r="G42" s="57" t="s">
        <v>196</v>
      </c>
      <c r="H42" s="42" t="s">
        <v>150</v>
      </c>
      <c r="I42" s="33" t="s">
        <v>151</v>
      </c>
      <c r="J42" s="168">
        <v>0</v>
      </c>
      <c r="K42" s="126">
        <v>0</v>
      </c>
      <c r="L42" s="126">
        <v>0</v>
      </c>
      <c r="M42" s="83">
        <f t="shared" si="40"/>
        <v>0</v>
      </c>
      <c r="N42" s="31">
        <v>0</v>
      </c>
      <c r="O42" s="27">
        <v>0</v>
      </c>
      <c r="P42" s="27">
        <v>0</v>
      </c>
      <c r="Q42" s="83">
        <f t="shared" si="42"/>
        <v>0</v>
      </c>
      <c r="R42" s="29">
        <v>0</v>
      </c>
      <c r="S42" s="27">
        <v>0</v>
      </c>
      <c r="T42" s="27">
        <v>0</v>
      </c>
      <c r="U42" s="28">
        <f t="shared" si="43"/>
        <v>0</v>
      </c>
      <c r="V42" s="81">
        <f t="shared" si="39"/>
        <v>0</v>
      </c>
      <c r="W42" s="81">
        <f t="shared" si="39"/>
        <v>0</v>
      </c>
      <c r="X42" s="81">
        <f t="shared" si="39"/>
        <v>0</v>
      </c>
      <c r="Y42" s="85">
        <f t="shared" si="41"/>
        <v>0</v>
      </c>
    </row>
    <row r="43" spans="1:28" ht="53.25" customHeight="1">
      <c r="A43" s="186"/>
      <c r="B43" s="186"/>
      <c r="C43" s="57" t="s">
        <v>146</v>
      </c>
      <c r="D43" s="57" t="s">
        <v>146</v>
      </c>
      <c r="E43" s="171" t="s">
        <v>195</v>
      </c>
      <c r="F43" s="148" t="s">
        <v>148</v>
      </c>
      <c r="G43" s="57" t="s">
        <v>196</v>
      </c>
      <c r="H43" s="42" t="s">
        <v>72</v>
      </c>
      <c r="I43" s="33" t="s">
        <v>73</v>
      </c>
      <c r="J43" s="125">
        <v>450000000</v>
      </c>
      <c r="K43" s="126">
        <v>0</v>
      </c>
      <c r="L43" s="126">
        <v>87000</v>
      </c>
      <c r="M43" s="83">
        <f t="shared" si="40"/>
        <v>450087000</v>
      </c>
      <c r="N43" s="31">
        <v>450000000</v>
      </c>
      <c r="O43" s="27">
        <v>0</v>
      </c>
      <c r="P43" s="27">
        <v>87000</v>
      </c>
      <c r="Q43" s="83">
        <f t="shared" si="42"/>
        <v>450087000</v>
      </c>
      <c r="R43" s="29">
        <v>0</v>
      </c>
      <c r="S43" s="27">
        <v>0</v>
      </c>
      <c r="T43" s="27">
        <v>0</v>
      </c>
      <c r="U43" s="28">
        <f t="shared" si="43"/>
        <v>0</v>
      </c>
      <c r="V43" s="81">
        <f t="shared" si="39"/>
        <v>0</v>
      </c>
      <c r="W43" s="81">
        <f t="shared" si="39"/>
        <v>0</v>
      </c>
      <c r="X43" s="81">
        <f t="shared" si="39"/>
        <v>0</v>
      </c>
      <c r="Y43" s="85">
        <f t="shared" si="41"/>
        <v>0</v>
      </c>
    </row>
    <row r="44" spans="1:28" ht="53.25" customHeight="1">
      <c r="A44" s="186"/>
      <c r="B44" s="186"/>
      <c r="C44" s="57" t="s">
        <v>146</v>
      </c>
      <c r="D44" s="57" t="s">
        <v>146</v>
      </c>
      <c r="E44" s="171" t="s">
        <v>195</v>
      </c>
      <c r="F44" s="148" t="s">
        <v>148</v>
      </c>
      <c r="G44" s="57" t="s">
        <v>196</v>
      </c>
      <c r="H44" s="42" t="s">
        <v>69</v>
      </c>
      <c r="I44" s="33" t="s">
        <v>66</v>
      </c>
      <c r="J44" s="125">
        <v>522877753</v>
      </c>
      <c r="K44" s="126">
        <v>0</v>
      </c>
      <c r="L44" s="126">
        <v>0</v>
      </c>
      <c r="M44" s="83">
        <f t="shared" si="40"/>
        <v>522877753</v>
      </c>
      <c r="N44" s="31">
        <v>522877753</v>
      </c>
      <c r="O44" s="27">
        <v>0</v>
      </c>
      <c r="P44" s="27">
        <v>0</v>
      </c>
      <c r="Q44" s="83">
        <f t="shared" si="42"/>
        <v>522877753</v>
      </c>
      <c r="R44" s="29">
        <v>0</v>
      </c>
      <c r="S44" s="27">
        <v>0</v>
      </c>
      <c r="T44" s="27">
        <v>0</v>
      </c>
      <c r="U44" s="28">
        <f t="shared" si="43"/>
        <v>0</v>
      </c>
      <c r="V44" s="81">
        <f t="shared" si="39"/>
        <v>0</v>
      </c>
      <c r="W44" s="81">
        <f t="shared" si="39"/>
        <v>0</v>
      </c>
      <c r="X44" s="81">
        <f t="shared" si="39"/>
        <v>0</v>
      </c>
      <c r="Y44" s="85">
        <f t="shared" si="41"/>
        <v>0</v>
      </c>
    </row>
    <row r="45" spans="1:28" ht="47.25" customHeight="1">
      <c r="A45" s="186"/>
      <c r="B45" s="274" t="s">
        <v>193</v>
      </c>
      <c r="C45" s="274"/>
      <c r="D45" s="274"/>
      <c r="E45" s="274"/>
      <c r="F45" s="274"/>
      <c r="G45" s="274"/>
      <c r="H45" s="274"/>
      <c r="I45" s="274"/>
      <c r="J45" s="111" t="e">
        <f>#REF!+#REF!</f>
        <v>#REF!</v>
      </c>
      <c r="K45" s="111" t="e">
        <f>#REF!+#REF!</f>
        <v>#REF!</v>
      </c>
      <c r="L45" s="111" t="e">
        <f>#REF!+#REF!</f>
        <v>#REF!</v>
      </c>
      <c r="M45" s="111" t="e">
        <f>#REF!+#REF!</f>
        <v>#REF!</v>
      </c>
      <c r="N45" s="110" t="e">
        <f>#REF!+#REF!+#REF!+#REF!+#REF!+#REF!</f>
        <v>#REF!</v>
      </c>
      <c r="O45" s="110" t="e">
        <f>#REF!+#REF!+#REF!+#REF!+#REF!+#REF!</f>
        <v>#REF!</v>
      </c>
      <c r="P45" s="110" t="e">
        <f>#REF!+#REF!+#REF!+#REF!+#REF!+#REF!</f>
        <v>#REF!</v>
      </c>
      <c r="Q45" s="110" t="e">
        <f>#REF!+#REF!+#REF!+#REF!+#REF!+#REF!</f>
        <v>#REF!</v>
      </c>
      <c r="R45" s="110" t="e">
        <f>#REF!+#REF!+#REF!+#REF!+#REF!+#REF!</f>
        <v>#REF!</v>
      </c>
      <c r="S45" s="110" t="e">
        <f>#REF!+#REF!+#REF!+#REF!+#REF!+#REF!</f>
        <v>#REF!</v>
      </c>
      <c r="T45" s="110" t="e">
        <f>#REF!+#REF!+#REF!+#REF!+#REF!+#REF!</f>
        <v>#REF!</v>
      </c>
      <c r="U45" s="110" t="e">
        <f>#REF!+#REF!+#REF!+#REF!+#REF!+#REF!</f>
        <v>#REF!</v>
      </c>
      <c r="V45" s="111" t="e">
        <f>#REF!+#REF!</f>
        <v>#REF!</v>
      </c>
      <c r="W45" s="111" t="e">
        <f>#REF!+#REF!</f>
        <v>#REF!</v>
      </c>
      <c r="X45" s="111" t="e">
        <f>#REF!+#REF!</f>
        <v>#REF!</v>
      </c>
      <c r="Y45" s="111" t="e">
        <f>#REF!+#REF!</f>
        <v>#REF!</v>
      </c>
    </row>
    <row r="46" spans="1:28" ht="20.100000000000001" customHeight="1">
      <c r="A46" s="275" t="s">
        <v>152</v>
      </c>
      <c r="B46" s="275"/>
      <c r="C46" s="275"/>
      <c r="D46" s="275"/>
      <c r="E46" s="275"/>
      <c r="F46" s="250"/>
      <c r="G46" s="250"/>
      <c r="H46" s="250"/>
      <c r="I46" s="250"/>
      <c r="J46" s="86" t="e">
        <f>#REF!+J45</f>
        <v>#REF!</v>
      </c>
      <c r="K46" s="86" t="e">
        <f>#REF!+K45</f>
        <v>#REF!</v>
      </c>
      <c r="L46" s="86" t="e">
        <f>#REF!+L45</f>
        <v>#REF!</v>
      </c>
      <c r="M46" s="86" t="e">
        <f>#REF!+M45</f>
        <v>#REF!</v>
      </c>
      <c r="N46" s="64" t="e">
        <f>#REF!+N45</f>
        <v>#REF!</v>
      </c>
      <c r="O46" s="64" t="e">
        <f>#REF!+O45</f>
        <v>#REF!</v>
      </c>
      <c r="P46" s="64" t="e">
        <f>#REF!+P45</f>
        <v>#REF!</v>
      </c>
      <c r="Q46" s="64" t="e">
        <f>#REF!+Q45</f>
        <v>#REF!</v>
      </c>
      <c r="R46" s="64" t="e">
        <f>#REF!+R45</f>
        <v>#REF!</v>
      </c>
      <c r="S46" s="64" t="e">
        <f>#REF!+S45</f>
        <v>#REF!</v>
      </c>
      <c r="T46" s="64" t="e">
        <f>#REF!+T45</f>
        <v>#REF!</v>
      </c>
      <c r="U46" s="64" t="e">
        <f>#REF!+U45</f>
        <v>#REF!</v>
      </c>
      <c r="V46" s="86" t="e">
        <f>#REF!+V45</f>
        <v>#REF!</v>
      </c>
      <c r="W46" s="86" t="e">
        <f>#REF!+W45</f>
        <v>#REF!</v>
      </c>
      <c r="X46" s="86" t="e">
        <f>#REF!+X45</f>
        <v>#REF!</v>
      </c>
      <c r="Y46" s="86" t="e">
        <f>#REF!+Y45</f>
        <v>#REF!</v>
      </c>
    </row>
    <row r="47" spans="1:28" ht="30.75" customHeight="1">
      <c r="A47" s="281" t="s">
        <v>201</v>
      </c>
      <c r="B47" s="281"/>
      <c r="C47" s="281"/>
      <c r="D47" s="281"/>
      <c r="E47" s="174"/>
      <c r="F47" s="252" t="s">
        <v>157</v>
      </c>
      <c r="G47" s="252"/>
      <c r="H47" s="252"/>
      <c r="I47" s="252"/>
      <c r="J47" s="128">
        <v>5857102000</v>
      </c>
      <c r="K47" s="128">
        <v>1140238000</v>
      </c>
      <c r="L47" s="128">
        <v>87000</v>
      </c>
      <c r="M47" s="128">
        <f>SUM(J47:L47)</f>
        <v>6997427000</v>
      </c>
      <c r="N47" s="108" t="e">
        <f>M47-M46</f>
        <v>#REF!</v>
      </c>
      <c r="U47" s="10"/>
      <c r="V47" s="76"/>
      <c r="W47" s="76"/>
      <c r="X47" s="76"/>
      <c r="Y47" s="76"/>
    </row>
    <row r="48" spans="1:28" ht="39.950000000000003" customHeight="1">
      <c r="A48" s="279"/>
      <c r="B48" s="279"/>
      <c r="C48" s="279"/>
      <c r="D48" s="80"/>
      <c r="E48" s="80"/>
      <c r="F48" s="13"/>
      <c r="G48" s="13"/>
      <c r="H48" s="13"/>
      <c r="I48" s="25"/>
      <c r="M48" s="130" t="s">
        <v>200</v>
      </c>
      <c r="O48" s="108"/>
      <c r="S48" s="108"/>
      <c r="V48" s="129"/>
      <c r="W48" s="129"/>
      <c r="X48" s="16"/>
      <c r="Y48" s="65" t="str">
        <f>M48</f>
        <v>Versión: 01
FECHA: 22/01/2025</v>
      </c>
    </row>
    <row r="49" spans="1:28" ht="15" customHeight="1">
      <c r="A49" s="255" t="s">
        <v>111</v>
      </c>
      <c r="B49" s="255"/>
      <c r="C49" s="255"/>
      <c r="D49" s="12"/>
      <c r="E49" s="12"/>
      <c r="F49" s="251" t="s">
        <v>112</v>
      </c>
      <c r="G49" s="251"/>
      <c r="H49" s="251"/>
      <c r="I49" s="23"/>
      <c r="L49" s="131"/>
      <c r="M49" s="131"/>
      <c r="V49" s="277" t="s">
        <v>158</v>
      </c>
      <c r="W49" s="277"/>
      <c r="X49" s="175"/>
      <c r="Y49" s="175"/>
    </row>
    <row r="50" spans="1:28" s="8" customFormat="1" ht="15" customHeight="1">
      <c r="A50" s="257" t="s">
        <v>78</v>
      </c>
      <c r="B50" s="257"/>
      <c r="C50" s="257"/>
      <c r="F50" s="254" t="s">
        <v>83</v>
      </c>
      <c r="G50" s="254"/>
      <c r="H50" s="254"/>
      <c r="I50" s="24"/>
      <c r="L50" s="132"/>
      <c r="M50" s="132"/>
      <c r="V50" s="272" t="s">
        <v>2</v>
      </c>
      <c r="W50" s="272"/>
      <c r="X50" s="173"/>
      <c r="Y50" s="173"/>
      <c r="Z50" s="181"/>
      <c r="AA50" s="181"/>
      <c r="AB50" s="181"/>
    </row>
    <row r="51" spans="1:28">
      <c r="L51" s="133"/>
      <c r="M51" s="133"/>
    </row>
    <row r="52" spans="1:28" ht="52.5" customHeight="1">
      <c r="L52" s="133"/>
      <c r="M52" s="133"/>
    </row>
    <row r="53" spans="1:28" ht="20.25" customHeight="1">
      <c r="L53" s="133"/>
      <c r="M53" s="133"/>
    </row>
    <row r="54" spans="1:28" ht="27" customHeight="1">
      <c r="L54" s="133"/>
      <c r="M54" s="133"/>
    </row>
    <row r="55" spans="1:28">
      <c r="L55" s="133"/>
      <c r="M55" s="133"/>
    </row>
    <row r="56" spans="1:28">
      <c r="L56" s="133"/>
      <c r="M56" s="133"/>
    </row>
    <row r="57" spans="1:28">
      <c r="L57" s="133"/>
      <c r="M57" s="133"/>
    </row>
    <row r="58" spans="1:28">
      <c r="L58" s="133"/>
      <c r="M58" s="133"/>
    </row>
    <row r="59" spans="1:28">
      <c r="L59" s="133"/>
      <c r="M59" s="133"/>
    </row>
    <row r="60" spans="1:28">
      <c r="L60" s="133"/>
      <c r="M60" s="133"/>
    </row>
    <row r="61" spans="1:28">
      <c r="L61" s="133"/>
      <c r="M61" s="133"/>
    </row>
    <row r="62" spans="1:28">
      <c r="L62" s="133"/>
      <c r="M62" s="133"/>
    </row>
  </sheetData>
  <mergeCells count="28">
    <mergeCell ref="A1:C4"/>
    <mergeCell ref="D1:W4"/>
    <mergeCell ref="X1:Y1"/>
    <mergeCell ref="X2:Y2"/>
    <mergeCell ref="X3:Y3"/>
    <mergeCell ref="X4:Y4"/>
    <mergeCell ref="A5:B5"/>
    <mergeCell ref="C5:Y5"/>
    <mergeCell ref="A6:B6"/>
    <mergeCell ref="C6:Y6"/>
    <mergeCell ref="A7:B7"/>
    <mergeCell ref="C7:Y7"/>
    <mergeCell ref="A8:B8"/>
    <mergeCell ref="C8:Y8"/>
    <mergeCell ref="A10:A11"/>
    <mergeCell ref="B10:B11"/>
    <mergeCell ref="C10:C11"/>
    <mergeCell ref="B45:I45"/>
    <mergeCell ref="A46:I46"/>
    <mergeCell ref="A47:D47"/>
    <mergeCell ref="F47:I47"/>
    <mergeCell ref="A48:C48"/>
    <mergeCell ref="A49:C49"/>
    <mergeCell ref="F49:H49"/>
    <mergeCell ref="V49:W49"/>
    <mergeCell ref="A50:C50"/>
    <mergeCell ref="F50:H50"/>
    <mergeCell ref="V50:W50"/>
  </mergeCells>
  <printOptions horizontalCentered="1"/>
  <pageMargins left="0.9055118110236221" right="0.11811023622047245" top="0.35433070866141736" bottom="0" header="0.31496062992125984" footer="0.31496062992125984"/>
  <pageSetup paperSize="14" scale="50" orientation="landscape" r:id="rId1"/>
  <rowBreaks count="2" manualBreakCount="2">
    <brk id="25" max="25" man="1"/>
    <brk id="38" max="25" man="1"/>
  </rowBreaks>
  <colBreaks count="2" manualBreakCount="2">
    <brk id="25" max="68" man="1"/>
    <brk id="26" max="68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81"/>
  <sheetViews>
    <sheetView view="pageBreakPreview" topLeftCell="K5" zoomScale="90" zoomScaleNormal="89" zoomScaleSheetLayoutView="90" workbookViewId="0">
      <pane ySplit="7" topLeftCell="A54" activePane="bottomLeft" state="frozen"/>
      <selection activeCell="E5" sqref="E5"/>
      <selection pane="bottomLeft" activeCell="Z60" sqref="Z60"/>
    </sheetView>
  </sheetViews>
  <sheetFormatPr baseColWidth="10" defaultColWidth="11.42578125" defaultRowHeight="18.75"/>
  <cols>
    <col min="1" max="1" width="8" style="3" customWidth="1"/>
    <col min="2" max="2" width="10.85546875" style="3" customWidth="1"/>
    <col min="3" max="3" width="31.7109375" style="3" customWidth="1"/>
    <col min="4" max="5" width="27" style="3" customWidth="1"/>
    <col min="6" max="9" width="20.42578125" style="3" customWidth="1"/>
    <col min="10" max="10" width="21" style="3" customWidth="1"/>
    <col min="11" max="11" width="21.85546875" style="116" customWidth="1"/>
    <col min="12" max="12" width="20.28515625" style="116" customWidth="1"/>
    <col min="13" max="13" width="14.42578125" style="116" customWidth="1"/>
    <col min="14" max="14" width="20.5703125" style="116" customWidth="1"/>
    <col min="15" max="15" width="17.42578125" style="3" customWidth="1"/>
    <col min="16" max="16" width="16.5703125" style="3" customWidth="1"/>
    <col min="17" max="17" width="10.7109375" style="3" customWidth="1"/>
    <col min="18" max="18" width="16" style="3" customWidth="1"/>
    <col min="19" max="19" width="17.7109375" style="3" customWidth="1"/>
    <col min="20" max="20" width="18.140625" style="3" customWidth="1"/>
    <col min="21" max="21" width="10.28515625" style="3" customWidth="1"/>
    <col min="22" max="22" width="17.28515625" style="3" customWidth="1"/>
    <col min="23" max="23" width="20" style="3" customWidth="1"/>
    <col min="24" max="24" width="19.28515625" style="3" customWidth="1"/>
    <col min="25" max="25" width="14.42578125" style="3" customWidth="1"/>
    <col min="26" max="26" width="21.7109375" style="3" customWidth="1"/>
    <col min="27" max="27" width="11.42578125" style="177"/>
    <col min="28" max="28" width="21" style="177" bestFit="1" customWidth="1"/>
    <col min="29" max="29" width="12.28515625" style="177" bestFit="1" customWidth="1"/>
    <col min="30" max="16384" width="11.42578125" style="3"/>
  </cols>
  <sheetData>
    <row r="1" spans="1:29" s="2" customFormat="1" ht="12.75" customHeight="1">
      <c r="A1" s="207"/>
      <c r="B1" s="208"/>
      <c r="C1" s="209"/>
      <c r="D1" s="216" t="s">
        <v>210</v>
      </c>
      <c r="E1" s="260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8"/>
      <c r="Y1" s="224" t="s">
        <v>16</v>
      </c>
      <c r="Z1" s="225"/>
      <c r="AA1" s="176"/>
      <c r="AB1" s="176"/>
      <c r="AC1" s="176"/>
    </row>
    <row r="2" spans="1:29" s="2" customFormat="1" ht="12.75" customHeight="1">
      <c r="A2" s="210"/>
      <c r="B2" s="211"/>
      <c r="C2" s="212"/>
      <c r="D2" s="216"/>
      <c r="E2" s="260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8"/>
      <c r="Y2" s="224" t="s">
        <v>159</v>
      </c>
      <c r="Z2" s="225"/>
      <c r="AA2" s="176"/>
      <c r="AB2" s="176"/>
      <c r="AC2" s="176"/>
    </row>
    <row r="3" spans="1:29" s="2" customFormat="1" ht="12" customHeight="1">
      <c r="A3" s="210"/>
      <c r="B3" s="211"/>
      <c r="C3" s="212"/>
      <c r="D3" s="216"/>
      <c r="E3" s="260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8"/>
      <c r="Y3" s="224" t="s">
        <v>167</v>
      </c>
      <c r="Z3" s="225"/>
      <c r="AA3" s="176"/>
      <c r="AB3" s="176"/>
      <c r="AC3" s="176"/>
    </row>
    <row r="4" spans="1:29" s="2" customFormat="1" ht="14.25" customHeight="1">
      <c r="A4" s="213"/>
      <c r="B4" s="214"/>
      <c r="C4" s="215"/>
      <c r="D4" s="216"/>
      <c r="E4" s="260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8"/>
      <c r="Y4" s="226" t="s">
        <v>17</v>
      </c>
      <c r="Z4" s="226"/>
      <c r="AA4" s="176"/>
      <c r="AB4" s="176"/>
      <c r="AC4" s="176"/>
    </row>
    <row r="5" spans="1:29" ht="12.75" customHeight="1">
      <c r="A5" s="219" t="s">
        <v>18</v>
      </c>
      <c r="B5" s="219"/>
      <c r="C5" s="220" t="s">
        <v>113</v>
      </c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2"/>
    </row>
    <row r="6" spans="1:29" ht="11.25" customHeight="1">
      <c r="A6" s="219" t="s">
        <v>115</v>
      </c>
      <c r="B6" s="219"/>
      <c r="C6" s="220" t="s">
        <v>114</v>
      </c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2"/>
    </row>
    <row r="7" spans="1:29" ht="12.75" customHeight="1">
      <c r="A7" s="259" t="s">
        <v>116</v>
      </c>
      <c r="B7" s="259"/>
      <c r="C7" s="220" t="s">
        <v>118</v>
      </c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2"/>
    </row>
    <row r="8" spans="1:29" ht="20.45" customHeight="1">
      <c r="A8" s="259" t="s">
        <v>117</v>
      </c>
      <c r="B8" s="259"/>
      <c r="C8" s="220" t="s">
        <v>156</v>
      </c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2"/>
    </row>
    <row r="9" spans="1:29">
      <c r="A9" s="4"/>
      <c r="B9" s="5"/>
      <c r="C9" s="6"/>
      <c r="D9" s="6"/>
      <c r="E9" s="6"/>
      <c r="F9" s="19"/>
      <c r="G9" s="7"/>
      <c r="H9" s="7"/>
      <c r="I9" s="7"/>
      <c r="J9" s="7"/>
    </row>
    <row r="10" spans="1:29" ht="23.25" customHeight="1">
      <c r="A10" s="229" t="s">
        <v>23</v>
      </c>
      <c r="B10" s="229" t="s">
        <v>213</v>
      </c>
      <c r="C10" s="229" t="s">
        <v>211</v>
      </c>
      <c r="D10" s="229" t="s">
        <v>212</v>
      </c>
      <c r="E10" s="229" t="s">
        <v>160</v>
      </c>
      <c r="F10" s="229" t="s">
        <v>42</v>
      </c>
      <c r="G10" s="229" t="s">
        <v>214</v>
      </c>
      <c r="H10" s="229" t="s">
        <v>43</v>
      </c>
      <c r="I10" s="229" t="s">
        <v>45</v>
      </c>
      <c r="J10" s="229" t="s">
        <v>26</v>
      </c>
      <c r="K10" s="261" t="s">
        <v>27</v>
      </c>
      <c r="L10" s="262"/>
      <c r="M10" s="263"/>
      <c r="N10" s="264" t="s">
        <v>28</v>
      </c>
      <c r="O10" s="245" t="s">
        <v>39</v>
      </c>
      <c r="P10" s="245"/>
      <c r="Q10" s="245"/>
      <c r="R10" s="245" t="s">
        <v>28</v>
      </c>
      <c r="S10" s="231" t="s">
        <v>40</v>
      </c>
      <c r="T10" s="231"/>
      <c r="U10" s="231"/>
      <c r="V10" s="231" t="s">
        <v>28</v>
      </c>
      <c r="W10" s="233" t="s">
        <v>27</v>
      </c>
      <c r="X10" s="234"/>
      <c r="Y10" s="235"/>
      <c r="Z10" s="236" t="s">
        <v>28</v>
      </c>
    </row>
    <row r="11" spans="1:29" ht="33" customHeight="1">
      <c r="A11" s="230"/>
      <c r="B11" s="230"/>
      <c r="C11" s="230"/>
      <c r="D11" s="230"/>
      <c r="E11" s="230"/>
      <c r="F11" s="230"/>
      <c r="G11" s="230"/>
      <c r="H11" s="230"/>
      <c r="I11" s="230"/>
      <c r="J11" s="230"/>
      <c r="K11" s="117" t="s">
        <v>0</v>
      </c>
      <c r="L11" s="117" t="s">
        <v>29</v>
      </c>
      <c r="M11" s="118" t="s">
        <v>30</v>
      </c>
      <c r="N11" s="265"/>
      <c r="O11" s="34" t="s">
        <v>0</v>
      </c>
      <c r="P11" s="34" t="s">
        <v>29</v>
      </c>
      <c r="Q11" s="34" t="s">
        <v>30</v>
      </c>
      <c r="R11" s="246"/>
      <c r="S11" s="35" t="s">
        <v>0</v>
      </c>
      <c r="T11" s="35" t="s">
        <v>29</v>
      </c>
      <c r="U11" s="35" t="s">
        <v>30</v>
      </c>
      <c r="V11" s="232"/>
      <c r="W11" s="36" t="s">
        <v>0</v>
      </c>
      <c r="X11" s="36" t="s">
        <v>29</v>
      </c>
      <c r="Y11" s="37" t="s">
        <v>30</v>
      </c>
      <c r="Z11" s="237"/>
    </row>
    <row r="12" spans="1:29" ht="56.25" customHeight="1">
      <c r="A12" s="248" t="s">
        <v>119</v>
      </c>
      <c r="B12" s="269" t="s">
        <v>191</v>
      </c>
      <c r="C12" s="32" t="s">
        <v>121</v>
      </c>
      <c r="D12" s="32" t="s">
        <v>176</v>
      </c>
      <c r="E12" s="144" t="s">
        <v>161</v>
      </c>
      <c r="F12" s="145" t="s">
        <v>122</v>
      </c>
      <c r="G12" s="90" t="s">
        <v>177</v>
      </c>
      <c r="H12" s="66" t="s">
        <v>64</v>
      </c>
      <c r="I12" s="67" t="s">
        <v>65</v>
      </c>
      <c r="J12" s="115" t="s">
        <v>202</v>
      </c>
      <c r="K12" s="160">
        <v>126000000</v>
      </c>
      <c r="L12" s="161"/>
      <c r="M12" s="161"/>
      <c r="N12" s="162">
        <f>SUM(K12:M12)</f>
        <v>126000000</v>
      </c>
      <c r="O12" s="143">
        <v>0</v>
      </c>
      <c r="P12" s="27">
        <v>0</v>
      </c>
      <c r="Q12" s="27">
        <v>0</v>
      </c>
      <c r="R12" s="28">
        <f>+O12+P12+Q12</f>
        <v>0</v>
      </c>
      <c r="S12" s="29">
        <v>21000000</v>
      </c>
      <c r="T12" s="27">
        <v>0</v>
      </c>
      <c r="U12" s="27">
        <v>0</v>
      </c>
      <c r="V12" s="28">
        <f>+S12+T12+U12</f>
        <v>21000000</v>
      </c>
      <c r="W12" s="81">
        <f>SUM(K12-O12+S12)</f>
        <v>147000000</v>
      </c>
      <c r="X12" s="81">
        <f t="shared" ref="X12:Y12" si="0">SUM(L12-P12+T12)</f>
        <v>0</v>
      </c>
      <c r="Y12" s="81">
        <f t="shared" si="0"/>
        <v>0</v>
      </c>
      <c r="Z12" s="83">
        <f>SUM(W12:Y12)</f>
        <v>147000000</v>
      </c>
      <c r="AB12" s="81">
        <v>147000000</v>
      </c>
    </row>
    <row r="13" spans="1:29" ht="56.25" customHeight="1">
      <c r="A13" s="248"/>
      <c r="B13" s="270"/>
      <c r="C13" s="32" t="s">
        <v>121</v>
      </c>
      <c r="D13" s="32" t="s">
        <v>176</v>
      </c>
      <c r="E13" s="144" t="s">
        <v>161</v>
      </c>
      <c r="F13" s="145" t="s">
        <v>122</v>
      </c>
      <c r="G13" s="90" t="s">
        <v>177</v>
      </c>
      <c r="H13" s="42" t="s">
        <v>69</v>
      </c>
      <c r="I13" s="33" t="s">
        <v>66</v>
      </c>
      <c r="J13" s="115" t="s">
        <v>202</v>
      </c>
      <c r="K13" s="160">
        <v>0</v>
      </c>
      <c r="L13" s="163"/>
      <c r="M13" s="163"/>
      <c r="N13" s="162">
        <f>SUM(K13:M13)</f>
        <v>0</v>
      </c>
      <c r="O13" s="29">
        <v>0</v>
      </c>
      <c r="P13" s="43">
        <v>0</v>
      </c>
      <c r="Q13" s="43">
        <v>0</v>
      </c>
      <c r="R13" s="44">
        <f t="shared" ref="R13" si="1">+O13+P13+Q13</f>
        <v>0</v>
      </c>
      <c r="S13" s="29">
        <v>0</v>
      </c>
      <c r="T13" s="43">
        <v>0</v>
      </c>
      <c r="U13" s="43">
        <v>0</v>
      </c>
      <c r="V13" s="44">
        <f t="shared" ref="V13" si="2">+S13+T13+U13</f>
        <v>0</v>
      </c>
      <c r="W13" s="81">
        <f>SUM(K13-O13+S13)</f>
        <v>0</v>
      </c>
      <c r="X13" s="81">
        <f t="shared" ref="X13" si="3">SUM(L13-P13+T13)</f>
        <v>0</v>
      </c>
      <c r="Y13" s="81">
        <f t="shared" ref="Y13" si="4">SUM(M13-Q13+U13)</f>
        <v>0</v>
      </c>
      <c r="Z13" s="83">
        <f>SUM(W13:Y13)</f>
        <v>0</v>
      </c>
    </row>
    <row r="14" spans="1:29" s="20" customFormat="1" ht="12" customHeight="1">
      <c r="A14" s="248"/>
      <c r="B14" s="270"/>
      <c r="C14" s="266" t="s">
        <v>178</v>
      </c>
      <c r="D14" s="266"/>
      <c r="E14" s="266"/>
      <c r="F14" s="266"/>
      <c r="G14" s="266"/>
      <c r="H14" s="266"/>
      <c r="I14" s="266"/>
      <c r="J14" s="266"/>
      <c r="K14" s="164">
        <f>SUM(K12:K13)</f>
        <v>126000000</v>
      </c>
      <c r="L14" s="164">
        <f t="shared" ref="L14:N14" si="5">SUM(L12:L13)</f>
        <v>0</v>
      </c>
      <c r="M14" s="164">
        <f t="shared" si="5"/>
        <v>0</v>
      </c>
      <c r="N14" s="164">
        <f t="shared" si="5"/>
        <v>126000000</v>
      </c>
      <c r="O14" s="101">
        <f>SUM(O12:O13)</f>
        <v>0</v>
      </c>
      <c r="P14" s="101">
        <f>SUM(P12:P13)</f>
        <v>0</v>
      </c>
      <c r="Q14" s="101">
        <f t="shared" ref="Q14:Z14" si="6">SUM(Q12:Q13)</f>
        <v>0</v>
      </c>
      <c r="R14" s="101">
        <f>SUM(R12:R13)</f>
        <v>0</v>
      </c>
      <c r="S14" s="101">
        <f>SUM(S12:S13)</f>
        <v>21000000</v>
      </c>
      <c r="T14" s="101">
        <f>SUM(T12:T13)</f>
        <v>0</v>
      </c>
      <c r="U14" s="101">
        <f t="shared" si="6"/>
        <v>0</v>
      </c>
      <c r="V14" s="101">
        <f>SUM(V12:V13)</f>
        <v>21000000</v>
      </c>
      <c r="W14" s="89">
        <f>SUM(W12:W13)</f>
        <v>147000000</v>
      </c>
      <c r="X14" s="102">
        <f t="shared" si="6"/>
        <v>0</v>
      </c>
      <c r="Y14" s="102">
        <f t="shared" si="6"/>
        <v>0</v>
      </c>
      <c r="Z14" s="102">
        <f t="shared" si="6"/>
        <v>147000000</v>
      </c>
      <c r="AA14" s="178"/>
      <c r="AB14" s="178"/>
      <c r="AC14" s="178"/>
    </row>
    <row r="15" spans="1:29" ht="56.25" customHeight="1">
      <c r="A15" s="248"/>
      <c r="B15" s="270"/>
      <c r="C15" s="32" t="s">
        <v>121</v>
      </c>
      <c r="D15" s="32" t="s">
        <v>176</v>
      </c>
      <c r="E15" s="144" t="s">
        <v>161</v>
      </c>
      <c r="F15" s="145" t="s">
        <v>122</v>
      </c>
      <c r="G15" s="90" t="s">
        <v>179</v>
      </c>
      <c r="H15" s="66" t="s">
        <v>64</v>
      </c>
      <c r="I15" s="67" t="s">
        <v>65</v>
      </c>
      <c r="J15" s="115" t="s">
        <v>203</v>
      </c>
      <c r="K15" s="160">
        <v>155000000</v>
      </c>
      <c r="L15" s="161"/>
      <c r="M15" s="161"/>
      <c r="N15" s="162">
        <f>SUM(K15:M15)</f>
        <v>155000000</v>
      </c>
      <c r="O15" s="143">
        <v>0</v>
      </c>
      <c r="P15" s="27">
        <v>0</v>
      </c>
      <c r="Q15" s="27">
        <v>0</v>
      </c>
      <c r="R15" s="28">
        <f>+O15+P15+Q15</f>
        <v>0</v>
      </c>
      <c r="S15" s="29">
        <v>38000000</v>
      </c>
      <c r="T15" s="27">
        <v>0</v>
      </c>
      <c r="U15" s="27">
        <v>0</v>
      </c>
      <c r="V15" s="28">
        <f>+S15+T15+U15</f>
        <v>38000000</v>
      </c>
      <c r="W15" s="81">
        <f>SUM(K15-O15+S15)</f>
        <v>193000000</v>
      </c>
      <c r="X15" s="81">
        <f t="shared" ref="X15:X16" si="7">SUM(L15-P15+T15)</f>
        <v>0</v>
      </c>
      <c r="Y15" s="81">
        <f t="shared" ref="Y15:Y16" si="8">SUM(M15-Q15+U15)</f>
        <v>0</v>
      </c>
      <c r="Z15" s="83">
        <f>SUM(W15:Y15)</f>
        <v>193000000</v>
      </c>
      <c r="AB15" s="177">
        <v>193000000</v>
      </c>
    </row>
    <row r="16" spans="1:29" ht="56.25" customHeight="1">
      <c r="A16" s="248"/>
      <c r="B16" s="270"/>
      <c r="C16" s="32" t="s">
        <v>121</v>
      </c>
      <c r="D16" s="32" t="s">
        <v>176</v>
      </c>
      <c r="E16" s="144" t="s">
        <v>161</v>
      </c>
      <c r="F16" s="145" t="s">
        <v>122</v>
      </c>
      <c r="G16" s="90" t="s">
        <v>179</v>
      </c>
      <c r="H16" s="42" t="s">
        <v>69</v>
      </c>
      <c r="I16" s="33" t="s">
        <v>66</v>
      </c>
      <c r="J16" s="115" t="s">
        <v>203</v>
      </c>
      <c r="K16" s="160">
        <v>20000000</v>
      </c>
      <c r="L16" s="163"/>
      <c r="M16" s="163"/>
      <c r="N16" s="162">
        <f>SUM(K16:M16)</f>
        <v>20000000</v>
      </c>
      <c r="O16" s="29">
        <v>20000000</v>
      </c>
      <c r="P16" s="43">
        <v>0</v>
      </c>
      <c r="Q16" s="43">
        <v>0</v>
      </c>
      <c r="R16" s="44">
        <f t="shared" ref="R16" si="9">+O16+P16+Q16</f>
        <v>20000000</v>
      </c>
      <c r="S16" s="29">
        <v>0</v>
      </c>
      <c r="T16" s="43">
        <v>0</v>
      </c>
      <c r="U16" s="43">
        <v>0</v>
      </c>
      <c r="V16" s="44">
        <f t="shared" ref="V16" si="10">+S16+T16+U16</f>
        <v>0</v>
      </c>
      <c r="W16" s="81">
        <f>SUM(K16-O16+S16)</f>
        <v>0</v>
      </c>
      <c r="X16" s="81">
        <f t="shared" si="7"/>
        <v>0</v>
      </c>
      <c r="Y16" s="81">
        <f t="shared" si="8"/>
        <v>0</v>
      </c>
      <c r="Z16" s="83">
        <f>SUM(W16:Y16)</f>
        <v>0</v>
      </c>
    </row>
    <row r="17" spans="1:29" s="20" customFormat="1" ht="12" customHeight="1">
      <c r="A17" s="248"/>
      <c r="B17" s="270"/>
      <c r="C17" s="266" t="s">
        <v>180</v>
      </c>
      <c r="D17" s="266"/>
      <c r="E17" s="266"/>
      <c r="F17" s="266"/>
      <c r="G17" s="266"/>
      <c r="H17" s="266"/>
      <c r="I17" s="266"/>
      <c r="J17" s="266"/>
      <c r="K17" s="164">
        <f>SUM(K15:K16)</f>
        <v>175000000</v>
      </c>
      <c r="L17" s="164">
        <f t="shared" ref="L17:N17" si="11">SUM(L15:L16)</f>
        <v>0</v>
      </c>
      <c r="M17" s="164">
        <f t="shared" si="11"/>
        <v>0</v>
      </c>
      <c r="N17" s="164">
        <f t="shared" si="11"/>
        <v>175000000</v>
      </c>
      <c r="O17" s="101">
        <f>SUM(O15:O16)</f>
        <v>20000000</v>
      </c>
      <c r="P17" s="101">
        <f>SUM(P15:P16)</f>
        <v>0</v>
      </c>
      <c r="Q17" s="101">
        <f t="shared" ref="Q17" si="12">SUM(Q15:Q16)</f>
        <v>0</v>
      </c>
      <c r="R17" s="101">
        <f>SUM(R15:R16)</f>
        <v>20000000</v>
      </c>
      <c r="S17" s="101">
        <f>SUM(S15:S16)</f>
        <v>38000000</v>
      </c>
      <c r="T17" s="101">
        <f>SUM(T15:T16)</f>
        <v>0</v>
      </c>
      <c r="U17" s="101">
        <f t="shared" ref="U17" si="13">SUM(U15:U16)</f>
        <v>0</v>
      </c>
      <c r="V17" s="101">
        <f>SUM(V15:V16)</f>
        <v>38000000</v>
      </c>
      <c r="W17" s="89">
        <f>SUM(W15:W16)</f>
        <v>193000000</v>
      </c>
      <c r="X17" s="102">
        <f t="shared" ref="X17:Z17" si="14">SUM(X15:X16)</f>
        <v>0</v>
      </c>
      <c r="Y17" s="102">
        <f t="shared" si="14"/>
        <v>0</v>
      </c>
      <c r="Z17" s="102">
        <f t="shared" si="14"/>
        <v>193000000</v>
      </c>
      <c r="AA17" s="178"/>
      <c r="AB17" s="178"/>
      <c r="AC17" s="178"/>
    </row>
    <row r="18" spans="1:29" ht="56.25" customHeight="1">
      <c r="A18" s="248"/>
      <c r="B18" s="270"/>
      <c r="C18" s="32" t="s">
        <v>121</v>
      </c>
      <c r="D18" s="32" t="s">
        <v>176</v>
      </c>
      <c r="E18" s="144" t="s">
        <v>161</v>
      </c>
      <c r="F18" s="145" t="s">
        <v>122</v>
      </c>
      <c r="G18" s="90" t="s">
        <v>181</v>
      </c>
      <c r="H18" s="66" t="s">
        <v>64</v>
      </c>
      <c r="I18" s="67" t="s">
        <v>65</v>
      </c>
      <c r="J18" s="115" t="s">
        <v>204</v>
      </c>
      <c r="K18" s="160">
        <v>147000000</v>
      </c>
      <c r="L18" s="161"/>
      <c r="M18" s="161"/>
      <c r="N18" s="162">
        <f>SUM(K18:M18)</f>
        <v>147000000</v>
      </c>
      <c r="O18" s="143">
        <v>0</v>
      </c>
      <c r="P18" s="27">
        <v>0</v>
      </c>
      <c r="Q18" s="27">
        <v>0</v>
      </c>
      <c r="R18" s="28">
        <f>+O18+P18+Q18</f>
        <v>0</v>
      </c>
      <c r="S18" s="29">
        <v>46000000</v>
      </c>
      <c r="T18" s="27">
        <v>0</v>
      </c>
      <c r="U18" s="27">
        <v>0</v>
      </c>
      <c r="V18" s="28">
        <f>+S18+T18+U18</f>
        <v>46000000</v>
      </c>
      <c r="W18" s="81">
        <f>SUM(K18-O18+S18)</f>
        <v>193000000</v>
      </c>
      <c r="X18" s="81">
        <f t="shared" ref="X18:X19" si="15">SUM(L18-P18+T18)</f>
        <v>0</v>
      </c>
      <c r="Y18" s="81">
        <f t="shared" ref="Y18:Y19" si="16">SUM(M18-Q18+U18)</f>
        <v>0</v>
      </c>
      <c r="Z18" s="83">
        <f>SUM(W18:Y18)</f>
        <v>193000000</v>
      </c>
      <c r="AB18" s="177">
        <v>193000000</v>
      </c>
    </row>
    <row r="19" spans="1:29" ht="56.25" customHeight="1">
      <c r="A19" s="248"/>
      <c r="B19" s="270"/>
      <c r="C19" s="32" t="s">
        <v>121</v>
      </c>
      <c r="D19" s="32" t="s">
        <v>176</v>
      </c>
      <c r="E19" s="144" t="s">
        <v>161</v>
      </c>
      <c r="F19" s="145" t="s">
        <v>122</v>
      </c>
      <c r="G19" s="90" t="s">
        <v>181</v>
      </c>
      <c r="H19" s="42" t="s">
        <v>69</v>
      </c>
      <c r="I19" s="33" t="s">
        <v>66</v>
      </c>
      <c r="J19" s="115" t="s">
        <v>204</v>
      </c>
      <c r="K19" s="160">
        <v>28000000</v>
      </c>
      <c r="L19" s="163"/>
      <c r="M19" s="163"/>
      <c r="N19" s="162">
        <f>SUM(K19:M19)</f>
        <v>28000000</v>
      </c>
      <c r="O19" s="29">
        <v>28000000</v>
      </c>
      <c r="P19" s="43">
        <v>0</v>
      </c>
      <c r="Q19" s="43">
        <v>0</v>
      </c>
      <c r="R19" s="44">
        <f t="shared" ref="R19" si="17">+O19+P19+Q19</f>
        <v>28000000</v>
      </c>
      <c r="S19" s="29">
        <v>0</v>
      </c>
      <c r="T19" s="43">
        <v>0</v>
      </c>
      <c r="U19" s="43">
        <v>0</v>
      </c>
      <c r="V19" s="44">
        <f t="shared" ref="V19" si="18">+S19+T19+U19</f>
        <v>0</v>
      </c>
      <c r="W19" s="81">
        <f>SUM(K19-O19+S19)</f>
        <v>0</v>
      </c>
      <c r="X19" s="81">
        <f t="shared" si="15"/>
        <v>0</v>
      </c>
      <c r="Y19" s="81">
        <f t="shared" si="16"/>
        <v>0</v>
      </c>
      <c r="Z19" s="83">
        <f>SUM(W19:Y19)</f>
        <v>0</v>
      </c>
    </row>
    <row r="20" spans="1:29" s="20" customFormat="1" ht="12" customHeight="1">
      <c r="A20" s="248"/>
      <c r="B20" s="270"/>
      <c r="C20" s="266" t="s">
        <v>182</v>
      </c>
      <c r="D20" s="266"/>
      <c r="E20" s="266"/>
      <c r="F20" s="266"/>
      <c r="G20" s="266"/>
      <c r="H20" s="266"/>
      <c r="I20" s="266"/>
      <c r="J20" s="266"/>
      <c r="K20" s="164">
        <f>SUM(K18:K19)</f>
        <v>175000000</v>
      </c>
      <c r="L20" s="164">
        <f t="shared" ref="L20:N20" si="19">SUM(L18:L19)</f>
        <v>0</v>
      </c>
      <c r="M20" s="164">
        <f t="shared" si="19"/>
        <v>0</v>
      </c>
      <c r="N20" s="164">
        <f t="shared" si="19"/>
        <v>175000000</v>
      </c>
      <c r="O20" s="101">
        <f>SUM(O18:O19)</f>
        <v>28000000</v>
      </c>
      <c r="P20" s="101">
        <f>SUM(P18:P19)</f>
        <v>0</v>
      </c>
      <c r="Q20" s="101">
        <f t="shared" ref="Q20" si="20">SUM(Q18:Q19)</f>
        <v>0</v>
      </c>
      <c r="R20" s="101">
        <f>SUM(R18:R19)</f>
        <v>28000000</v>
      </c>
      <c r="S20" s="101">
        <f>SUM(S18:S19)</f>
        <v>46000000</v>
      </c>
      <c r="T20" s="101">
        <f>SUM(T18:T19)</f>
        <v>0</v>
      </c>
      <c r="U20" s="101">
        <f t="shared" ref="U20" si="21">SUM(U18:U19)</f>
        <v>0</v>
      </c>
      <c r="V20" s="101">
        <f>SUM(V18:V19)</f>
        <v>46000000</v>
      </c>
      <c r="W20" s="89">
        <f>SUM(W18:W19)</f>
        <v>193000000</v>
      </c>
      <c r="X20" s="102">
        <f t="shared" ref="X20:Z20" si="22">SUM(X18:X19)</f>
        <v>0</v>
      </c>
      <c r="Y20" s="102">
        <f t="shared" si="22"/>
        <v>0</v>
      </c>
      <c r="Z20" s="102">
        <f t="shared" si="22"/>
        <v>193000000</v>
      </c>
      <c r="AA20" s="178"/>
      <c r="AB20" s="178"/>
      <c r="AC20" s="178"/>
    </row>
    <row r="21" spans="1:29" ht="56.25" customHeight="1">
      <c r="A21" s="248"/>
      <c r="B21" s="270"/>
      <c r="C21" s="32" t="s">
        <v>121</v>
      </c>
      <c r="D21" s="32" t="s">
        <v>176</v>
      </c>
      <c r="E21" s="144" t="s">
        <v>161</v>
      </c>
      <c r="F21" s="145" t="s">
        <v>122</v>
      </c>
      <c r="G21" s="90" t="s">
        <v>183</v>
      </c>
      <c r="H21" s="66" t="s">
        <v>64</v>
      </c>
      <c r="I21" s="67" t="s">
        <v>65</v>
      </c>
      <c r="J21" s="115" t="s">
        <v>204</v>
      </c>
      <c r="K21" s="160">
        <v>147000000</v>
      </c>
      <c r="L21" s="161"/>
      <c r="M21" s="161"/>
      <c r="N21" s="162">
        <f>SUM(K21:M21)</f>
        <v>147000000</v>
      </c>
      <c r="O21" s="143">
        <v>0</v>
      </c>
      <c r="P21" s="27">
        <v>0</v>
      </c>
      <c r="Q21" s="27">
        <v>0</v>
      </c>
      <c r="R21" s="28">
        <f>+O21+P21+Q21</f>
        <v>0</v>
      </c>
      <c r="S21" s="29">
        <v>46000000</v>
      </c>
      <c r="T21" s="27">
        <v>0</v>
      </c>
      <c r="U21" s="27">
        <v>0</v>
      </c>
      <c r="V21" s="28">
        <f>+S21+T21+U21</f>
        <v>46000000</v>
      </c>
      <c r="W21" s="81">
        <f>SUM(K21-O21+S21)</f>
        <v>193000000</v>
      </c>
      <c r="X21" s="81">
        <f t="shared" ref="X21:X22" si="23">SUM(L21-P21+T21)</f>
        <v>0</v>
      </c>
      <c r="Y21" s="81">
        <f t="shared" ref="Y21:Y22" si="24">SUM(M21-Q21+U21)</f>
        <v>0</v>
      </c>
      <c r="Z21" s="83">
        <f>SUM(W21:Y21)</f>
        <v>193000000</v>
      </c>
      <c r="AB21" s="177">
        <v>193000000</v>
      </c>
    </row>
    <row r="22" spans="1:29" ht="56.25" customHeight="1">
      <c r="A22" s="248"/>
      <c r="B22" s="270"/>
      <c r="C22" s="32" t="s">
        <v>121</v>
      </c>
      <c r="D22" s="32" t="s">
        <v>176</v>
      </c>
      <c r="E22" s="144" t="s">
        <v>161</v>
      </c>
      <c r="F22" s="145" t="s">
        <v>122</v>
      </c>
      <c r="G22" s="90" t="s">
        <v>183</v>
      </c>
      <c r="H22" s="42" t="s">
        <v>69</v>
      </c>
      <c r="I22" s="33" t="s">
        <v>66</v>
      </c>
      <c r="J22" s="115" t="s">
        <v>204</v>
      </c>
      <c r="K22" s="160">
        <v>40000000</v>
      </c>
      <c r="L22" s="163"/>
      <c r="M22" s="163"/>
      <c r="N22" s="162">
        <f>SUM(K22:M22)</f>
        <v>40000000</v>
      </c>
      <c r="O22" s="29">
        <v>40000000</v>
      </c>
      <c r="P22" s="43">
        <v>0</v>
      </c>
      <c r="Q22" s="43">
        <v>0</v>
      </c>
      <c r="R22" s="44">
        <f t="shared" ref="R22" si="25">+O22+P22+Q22</f>
        <v>40000000</v>
      </c>
      <c r="S22" s="29">
        <v>0</v>
      </c>
      <c r="T22" s="43">
        <v>0</v>
      </c>
      <c r="U22" s="43">
        <v>0</v>
      </c>
      <c r="V22" s="44">
        <f t="shared" ref="V22" si="26">+S22+T22+U22</f>
        <v>0</v>
      </c>
      <c r="W22" s="81">
        <f>SUM(K22-O22+S22)</f>
        <v>0</v>
      </c>
      <c r="X22" s="81">
        <f t="shared" si="23"/>
        <v>0</v>
      </c>
      <c r="Y22" s="81">
        <f t="shared" si="24"/>
        <v>0</v>
      </c>
      <c r="Z22" s="83">
        <f>SUM(W22:Y22)</f>
        <v>0</v>
      </c>
    </row>
    <row r="23" spans="1:29" s="20" customFormat="1" ht="12" customHeight="1">
      <c r="A23" s="248"/>
      <c r="B23" s="270"/>
      <c r="C23" s="266" t="s">
        <v>184</v>
      </c>
      <c r="D23" s="266"/>
      <c r="E23" s="266"/>
      <c r="F23" s="266"/>
      <c r="G23" s="266"/>
      <c r="H23" s="266"/>
      <c r="I23" s="266"/>
      <c r="J23" s="266"/>
      <c r="K23" s="164">
        <f>SUM(K21:K22)</f>
        <v>187000000</v>
      </c>
      <c r="L23" s="164">
        <f t="shared" ref="L23:N23" si="27">SUM(L21:L22)</f>
        <v>0</v>
      </c>
      <c r="M23" s="164">
        <f t="shared" si="27"/>
        <v>0</v>
      </c>
      <c r="N23" s="164">
        <f t="shared" si="27"/>
        <v>187000000</v>
      </c>
      <c r="O23" s="101">
        <f>SUM(O21:O22)</f>
        <v>40000000</v>
      </c>
      <c r="P23" s="101">
        <f>SUM(P21:P22)</f>
        <v>0</v>
      </c>
      <c r="Q23" s="101">
        <f t="shared" ref="Q23" si="28">SUM(Q21:Q22)</f>
        <v>0</v>
      </c>
      <c r="R23" s="101">
        <f>SUM(R21:R22)</f>
        <v>40000000</v>
      </c>
      <c r="S23" s="101">
        <f>SUM(S21:S22)</f>
        <v>46000000</v>
      </c>
      <c r="T23" s="101">
        <f>SUM(T21:T22)</f>
        <v>0</v>
      </c>
      <c r="U23" s="101">
        <f t="shared" ref="U23" si="29">SUM(U21:U22)</f>
        <v>0</v>
      </c>
      <c r="V23" s="101">
        <f>SUM(V21:V22)</f>
        <v>46000000</v>
      </c>
      <c r="W23" s="89">
        <f>SUM(W21:W22)</f>
        <v>193000000</v>
      </c>
      <c r="X23" s="102">
        <f t="shared" ref="X23:Z23" si="30">SUM(X21:X22)</f>
        <v>0</v>
      </c>
      <c r="Y23" s="102">
        <f t="shared" si="30"/>
        <v>0</v>
      </c>
      <c r="Z23" s="102">
        <f t="shared" si="30"/>
        <v>193000000</v>
      </c>
      <c r="AA23" s="178"/>
      <c r="AB23" s="178"/>
      <c r="AC23" s="178"/>
    </row>
    <row r="24" spans="1:29" ht="56.25" customHeight="1">
      <c r="A24" s="248"/>
      <c r="B24" s="270"/>
      <c r="C24" s="32" t="s">
        <v>121</v>
      </c>
      <c r="D24" s="32" t="s">
        <v>176</v>
      </c>
      <c r="E24" s="144" t="s">
        <v>161</v>
      </c>
      <c r="F24" s="145" t="s">
        <v>122</v>
      </c>
      <c r="G24" s="90" t="s">
        <v>185</v>
      </c>
      <c r="H24" s="66" t="s">
        <v>64</v>
      </c>
      <c r="I24" s="67" t="s">
        <v>65</v>
      </c>
      <c r="J24" s="115" t="s">
        <v>203</v>
      </c>
      <c r="K24" s="160">
        <v>147000000</v>
      </c>
      <c r="L24" s="161"/>
      <c r="M24" s="161"/>
      <c r="N24" s="162">
        <f>SUM(K24:M24)</f>
        <v>147000000</v>
      </c>
      <c r="O24" s="143">
        <v>0</v>
      </c>
      <c r="P24" s="27">
        <v>0</v>
      </c>
      <c r="Q24" s="27">
        <v>0</v>
      </c>
      <c r="R24" s="28">
        <f>+O24+P24+Q24</f>
        <v>0</v>
      </c>
      <c r="S24" s="29">
        <v>46000000</v>
      </c>
      <c r="T24" s="27">
        <v>0</v>
      </c>
      <c r="U24" s="27">
        <v>0</v>
      </c>
      <c r="V24" s="28">
        <f>+S24+T24+U24</f>
        <v>46000000</v>
      </c>
      <c r="W24" s="81">
        <f>SUM(K24-O24+S24)</f>
        <v>193000000</v>
      </c>
      <c r="X24" s="81">
        <f t="shared" ref="X24:X25" si="31">SUM(L24-P24+T24)</f>
        <v>0</v>
      </c>
      <c r="Y24" s="81">
        <f t="shared" ref="Y24:Y25" si="32">SUM(M24-Q24+U24)</f>
        <v>0</v>
      </c>
      <c r="Z24" s="83">
        <f>SUM(W24:Y24)</f>
        <v>193000000</v>
      </c>
      <c r="AB24" s="177">
        <v>193000000</v>
      </c>
    </row>
    <row r="25" spans="1:29" ht="56.25" customHeight="1">
      <c r="A25" s="248"/>
      <c r="B25" s="270"/>
      <c r="C25" s="32" t="s">
        <v>121</v>
      </c>
      <c r="D25" s="32" t="s">
        <v>176</v>
      </c>
      <c r="E25" s="144" t="s">
        <v>161</v>
      </c>
      <c r="F25" s="145" t="s">
        <v>122</v>
      </c>
      <c r="G25" s="90" t="s">
        <v>185</v>
      </c>
      <c r="H25" s="42" t="s">
        <v>69</v>
      </c>
      <c r="I25" s="33" t="s">
        <v>66</v>
      </c>
      <c r="J25" s="115" t="s">
        <v>203</v>
      </c>
      <c r="K25" s="160">
        <v>28000000</v>
      </c>
      <c r="L25" s="163"/>
      <c r="M25" s="163"/>
      <c r="N25" s="162">
        <f>SUM(K25:M25)</f>
        <v>28000000</v>
      </c>
      <c r="O25" s="29">
        <v>28000000</v>
      </c>
      <c r="P25" s="43">
        <v>0</v>
      </c>
      <c r="Q25" s="43">
        <v>0</v>
      </c>
      <c r="R25" s="44">
        <f t="shared" ref="R25" si="33">+O25+P25+Q25</f>
        <v>28000000</v>
      </c>
      <c r="S25" s="29">
        <v>0</v>
      </c>
      <c r="T25" s="43">
        <v>0</v>
      </c>
      <c r="U25" s="43">
        <v>0</v>
      </c>
      <c r="V25" s="44">
        <f t="shared" ref="V25" si="34">+S25+T25+U25</f>
        <v>0</v>
      </c>
      <c r="W25" s="81">
        <f>SUM(K25-O25+S25)</f>
        <v>0</v>
      </c>
      <c r="X25" s="81">
        <f t="shared" si="31"/>
        <v>0</v>
      </c>
      <c r="Y25" s="81">
        <f t="shared" si="32"/>
        <v>0</v>
      </c>
      <c r="Z25" s="83">
        <f>SUM(W25:Y25)</f>
        <v>0</v>
      </c>
    </row>
    <row r="26" spans="1:29" s="20" customFormat="1" ht="12" customHeight="1">
      <c r="A26" s="248"/>
      <c r="B26" s="270"/>
      <c r="C26" s="266" t="s">
        <v>186</v>
      </c>
      <c r="D26" s="266"/>
      <c r="E26" s="266"/>
      <c r="F26" s="266"/>
      <c r="G26" s="266"/>
      <c r="H26" s="266"/>
      <c r="I26" s="266"/>
      <c r="J26" s="266"/>
      <c r="K26" s="164">
        <f>SUM(K24:K25)</f>
        <v>175000000</v>
      </c>
      <c r="L26" s="164">
        <f t="shared" ref="L26:N26" si="35">SUM(L24:L25)</f>
        <v>0</v>
      </c>
      <c r="M26" s="164">
        <f t="shared" si="35"/>
        <v>0</v>
      </c>
      <c r="N26" s="164">
        <f t="shared" si="35"/>
        <v>175000000</v>
      </c>
      <c r="O26" s="101">
        <f>SUM(O24:O25)</f>
        <v>28000000</v>
      </c>
      <c r="P26" s="101">
        <f>SUM(P24:P25)</f>
        <v>0</v>
      </c>
      <c r="Q26" s="101">
        <f t="shared" ref="Q26" si="36">SUM(Q24:Q25)</f>
        <v>0</v>
      </c>
      <c r="R26" s="101">
        <f>SUM(R24:R25)</f>
        <v>28000000</v>
      </c>
      <c r="S26" s="101">
        <f>SUM(S24:S25)</f>
        <v>46000000</v>
      </c>
      <c r="T26" s="101">
        <f>SUM(T24:T25)</f>
        <v>0</v>
      </c>
      <c r="U26" s="101">
        <f t="shared" ref="U26" si="37">SUM(U24:U25)</f>
        <v>0</v>
      </c>
      <c r="V26" s="101">
        <f>SUM(V24:V25)</f>
        <v>46000000</v>
      </c>
      <c r="W26" s="89">
        <f>SUM(W24:W25)</f>
        <v>193000000</v>
      </c>
      <c r="X26" s="102">
        <f t="shared" ref="X26:Z26" si="38">SUM(X24:X25)</f>
        <v>0</v>
      </c>
      <c r="Y26" s="102">
        <f t="shared" si="38"/>
        <v>0</v>
      </c>
      <c r="Z26" s="102">
        <f t="shared" si="38"/>
        <v>193000000</v>
      </c>
      <c r="AA26" s="178"/>
      <c r="AB26" s="178"/>
      <c r="AC26" s="178"/>
    </row>
    <row r="27" spans="1:29" ht="56.25" customHeight="1">
      <c r="A27" s="248"/>
      <c r="B27" s="270"/>
      <c r="C27" s="32" t="s">
        <v>121</v>
      </c>
      <c r="D27" s="32" t="s">
        <v>176</v>
      </c>
      <c r="E27" s="144" t="s">
        <v>161</v>
      </c>
      <c r="F27" s="145" t="s">
        <v>122</v>
      </c>
      <c r="G27" s="90" t="s">
        <v>187</v>
      </c>
      <c r="H27" s="66" t="s">
        <v>64</v>
      </c>
      <c r="I27" s="67" t="s">
        <v>65</v>
      </c>
      <c r="J27" s="115" t="s">
        <v>205</v>
      </c>
      <c r="K27" s="160">
        <v>147000000</v>
      </c>
      <c r="L27" s="161"/>
      <c r="M27" s="161"/>
      <c r="N27" s="162">
        <f>SUM(K27:M27)</f>
        <v>147000000</v>
      </c>
      <c r="O27" s="143">
        <v>0</v>
      </c>
      <c r="P27" s="27">
        <v>0</v>
      </c>
      <c r="Q27" s="27">
        <v>0</v>
      </c>
      <c r="R27" s="28">
        <f>+O27+P27+Q27</f>
        <v>0</v>
      </c>
      <c r="S27" s="29">
        <v>171000000</v>
      </c>
      <c r="T27" s="27">
        <v>0</v>
      </c>
      <c r="U27" s="27">
        <v>0</v>
      </c>
      <c r="V27" s="28">
        <f>+S27+T27+U27</f>
        <v>171000000</v>
      </c>
      <c r="W27" s="81">
        <f>SUM(K27-O27+S27)</f>
        <v>318000000</v>
      </c>
      <c r="X27" s="81">
        <f t="shared" ref="X27:X28" si="39">SUM(L27-P27+T27)</f>
        <v>0</v>
      </c>
      <c r="Y27" s="81">
        <f t="shared" ref="Y27:Y28" si="40">SUM(M27-Q27+U27)</f>
        <v>0</v>
      </c>
      <c r="Z27" s="83">
        <f>SUM(W27:Y27)</f>
        <v>318000000</v>
      </c>
      <c r="AB27" s="177">
        <v>318000000</v>
      </c>
    </row>
    <row r="28" spans="1:29" ht="56.25" customHeight="1">
      <c r="A28" s="248"/>
      <c r="B28" s="270"/>
      <c r="C28" s="32" t="s">
        <v>121</v>
      </c>
      <c r="D28" s="32" t="s">
        <v>176</v>
      </c>
      <c r="E28" s="144" t="s">
        <v>161</v>
      </c>
      <c r="F28" s="145" t="s">
        <v>122</v>
      </c>
      <c r="G28" s="90" t="s">
        <v>187</v>
      </c>
      <c r="H28" s="42" t="s">
        <v>69</v>
      </c>
      <c r="I28" s="33" t="s">
        <v>66</v>
      </c>
      <c r="J28" s="115" t="s">
        <v>205</v>
      </c>
      <c r="K28" s="160">
        <v>28000000</v>
      </c>
      <c r="L28" s="163"/>
      <c r="M28" s="163"/>
      <c r="N28" s="162">
        <f>SUM(K28:M28)</f>
        <v>28000000</v>
      </c>
      <c r="O28" s="29">
        <v>28000000</v>
      </c>
      <c r="P28" s="43">
        <v>0</v>
      </c>
      <c r="Q28" s="43">
        <v>0</v>
      </c>
      <c r="R28" s="44">
        <f t="shared" ref="R28" si="41">+O28+P28+Q28</f>
        <v>28000000</v>
      </c>
      <c r="S28" s="29">
        <v>0</v>
      </c>
      <c r="T28" s="43">
        <v>0</v>
      </c>
      <c r="U28" s="43">
        <v>0</v>
      </c>
      <c r="V28" s="44">
        <f t="shared" ref="V28" si="42">+S28+T28+U28</f>
        <v>0</v>
      </c>
      <c r="W28" s="81">
        <f>SUM(K28-O28+S28)</f>
        <v>0</v>
      </c>
      <c r="X28" s="81">
        <f t="shared" si="39"/>
        <v>0</v>
      </c>
      <c r="Y28" s="81">
        <f t="shared" si="40"/>
        <v>0</v>
      </c>
      <c r="Z28" s="83">
        <f>SUM(W28:Y28)</f>
        <v>0</v>
      </c>
    </row>
    <row r="29" spans="1:29" s="20" customFormat="1" ht="12" customHeight="1">
      <c r="A29" s="248"/>
      <c r="B29" s="270"/>
      <c r="C29" s="266" t="s">
        <v>188</v>
      </c>
      <c r="D29" s="266"/>
      <c r="E29" s="266"/>
      <c r="F29" s="266"/>
      <c r="G29" s="266"/>
      <c r="H29" s="266"/>
      <c r="I29" s="266"/>
      <c r="J29" s="266"/>
      <c r="K29" s="164">
        <f>SUM(K27:K28)</f>
        <v>175000000</v>
      </c>
      <c r="L29" s="164">
        <f t="shared" ref="L29:N29" si="43">SUM(L27:L28)</f>
        <v>0</v>
      </c>
      <c r="M29" s="164">
        <f t="shared" si="43"/>
        <v>0</v>
      </c>
      <c r="N29" s="164">
        <f t="shared" si="43"/>
        <v>175000000</v>
      </c>
      <c r="O29" s="101">
        <f>SUM(O27:O28)</f>
        <v>28000000</v>
      </c>
      <c r="P29" s="101">
        <f>SUM(P27:P28)</f>
        <v>0</v>
      </c>
      <c r="Q29" s="101">
        <f t="shared" ref="Q29" si="44">SUM(Q27:Q28)</f>
        <v>0</v>
      </c>
      <c r="R29" s="101">
        <f>SUM(R27:R28)</f>
        <v>28000000</v>
      </c>
      <c r="S29" s="101">
        <f>SUM(S27:S28)</f>
        <v>171000000</v>
      </c>
      <c r="T29" s="101">
        <f>SUM(T27:T28)</f>
        <v>0</v>
      </c>
      <c r="U29" s="101">
        <f t="shared" ref="U29" si="45">SUM(U27:U28)</f>
        <v>0</v>
      </c>
      <c r="V29" s="101">
        <f>SUM(V27:V28)</f>
        <v>171000000</v>
      </c>
      <c r="W29" s="89">
        <f>SUM(W27:W28)</f>
        <v>318000000</v>
      </c>
      <c r="X29" s="102">
        <f t="shared" ref="X29:Z29" si="46">SUM(X27:X28)</f>
        <v>0</v>
      </c>
      <c r="Y29" s="102">
        <f t="shared" si="46"/>
        <v>0</v>
      </c>
      <c r="Z29" s="102">
        <f t="shared" si="46"/>
        <v>318000000</v>
      </c>
      <c r="AA29" s="178"/>
      <c r="AB29" s="178"/>
      <c r="AC29" s="178"/>
    </row>
    <row r="30" spans="1:29" ht="56.25" customHeight="1">
      <c r="A30" s="248"/>
      <c r="B30" s="270"/>
      <c r="C30" s="32" t="s">
        <v>121</v>
      </c>
      <c r="D30" s="32" t="s">
        <v>176</v>
      </c>
      <c r="E30" s="144" t="s">
        <v>161</v>
      </c>
      <c r="F30" s="145" t="s">
        <v>122</v>
      </c>
      <c r="G30" s="90" t="s">
        <v>189</v>
      </c>
      <c r="H30" s="66" t="s">
        <v>64</v>
      </c>
      <c r="I30" s="67" t="s">
        <v>65</v>
      </c>
      <c r="J30" s="115" t="s">
        <v>202</v>
      </c>
      <c r="K30" s="160">
        <v>147000000</v>
      </c>
      <c r="L30" s="161"/>
      <c r="M30" s="161"/>
      <c r="N30" s="162">
        <f>SUM(K30:M30)</f>
        <v>147000000</v>
      </c>
      <c r="O30" s="143">
        <v>0</v>
      </c>
      <c r="P30" s="27">
        <v>0</v>
      </c>
      <c r="Q30" s="27">
        <v>0</v>
      </c>
      <c r="R30" s="28">
        <f>+O30+P30+Q30</f>
        <v>0</v>
      </c>
      <c r="S30" s="29">
        <v>46000000</v>
      </c>
      <c r="T30" s="27">
        <v>0</v>
      </c>
      <c r="U30" s="27">
        <v>0</v>
      </c>
      <c r="V30" s="28">
        <f>+S30+T30+U30</f>
        <v>46000000</v>
      </c>
      <c r="W30" s="81">
        <f>SUM(K30-O30+S30)</f>
        <v>193000000</v>
      </c>
      <c r="X30" s="81">
        <f t="shared" ref="X30:X31" si="47">SUM(L30-P30+T30)</f>
        <v>0</v>
      </c>
      <c r="Y30" s="81">
        <f t="shared" ref="Y30:Y31" si="48">SUM(M30-Q30+U30)</f>
        <v>0</v>
      </c>
      <c r="Z30" s="83">
        <f>SUM(W30:Y30)</f>
        <v>193000000</v>
      </c>
      <c r="AB30" s="177">
        <v>193000000</v>
      </c>
    </row>
    <row r="31" spans="1:29" ht="56.25" customHeight="1">
      <c r="A31" s="248"/>
      <c r="B31" s="270"/>
      <c r="C31" s="32" t="s">
        <v>121</v>
      </c>
      <c r="D31" s="32" t="s">
        <v>176</v>
      </c>
      <c r="E31" s="144" t="s">
        <v>161</v>
      </c>
      <c r="F31" s="145" t="s">
        <v>122</v>
      </c>
      <c r="G31" s="90" t="s">
        <v>189</v>
      </c>
      <c r="H31" s="42" t="s">
        <v>69</v>
      </c>
      <c r="I31" s="33" t="s">
        <v>66</v>
      </c>
      <c r="J31" s="115" t="s">
        <v>202</v>
      </c>
      <c r="K31" s="160">
        <v>40000000</v>
      </c>
      <c r="L31" s="163"/>
      <c r="M31" s="163"/>
      <c r="N31" s="162">
        <f>SUM(K31:M31)</f>
        <v>40000000</v>
      </c>
      <c r="O31" s="29">
        <v>40000000</v>
      </c>
      <c r="P31" s="43">
        <v>0</v>
      </c>
      <c r="Q31" s="43">
        <v>0</v>
      </c>
      <c r="R31" s="44">
        <f t="shared" ref="R31" si="49">+O31+P31+Q31</f>
        <v>40000000</v>
      </c>
      <c r="S31" s="29">
        <v>0</v>
      </c>
      <c r="T31" s="43">
        <v>0</v>
      </c>
      <c r="U31" s="43">
        <v>0</v>
      </c>
      <c r="V31" s="44">
        <f t="shared" ref="V31" si="50">+S31+T31+U31</f>
        <v>0</v>
      </c>
      <c r="W31" s="81">
        <f>SUM(K31-O31+S31)</f>
        <v>0</v>
      </c>
      <c r="X31" s="81">
        <f t="shared" si="47"/>
        <v>0</v>
      </c>
      <c r="Y31" s="81">
        <f t="shared" si="48"/>
        <v>0</v>
      </c>
      <c r="Z31" s="83">
        <f>SUM(W31:Y31)</f>
        <v>0</v>
      </c>
    </row>
    <row r="32" spans="1:29" s="20" customFormat="1" ht="12" customHeight="1">
      <c r="A32" s="248"/>
      <c r="B32" s="270"/>
      <c r="C32" s="266" t="s">
        <v>190</v>
      </c>
      <c r="D32" s="266"/>
      <c r="E32" s="266"/>
      <c r="F32" s="266"/>
      <c r="G32" s="266"/>
      <c r="H32" s="266"/>
      <c r="I32" s="266"/>
      <c r="J32" s="266"/>
      <c r="K32" s="102">
        <f>SUM(K30:K31)</f>
        <v>187000000</v>
      </c>
      <c r="L32" s="102">
        <f t="shared" ref="L32:N32" si="51">SUM(L30:L31)</f>
        <v>0</v>
      </c>
      <c r="M32" s="102">
        <f t="shared" si="51"/>
        <v>0</v>
      </c>
      <c r="N32" s="102">
        <f t="shared" si="51"/>
        <v>187000000</v>
      </c>
      <c r="O32" s="101">
        <f>SUM(O30:O31)</f>
        <v>40000000</v>
      </c>
      <c r="P32" s="101">
        <f>SUM(P30:P31)</f>
        <v>0</v>
      </c>
      <c r="Q32" s="101">
        <f t="shared" ref="Q32" si="52">SUM(Q30:Q31)</f>
        <v>0</v>
      </c>
      <c r="R32" s="101">
        <f>SUM(R30:R31)</f>
        <v>40000000</v>
      </c>
      <c r="S32" s="101">
        <f>SUM(S30:S31)</f>
        <v>46000000</v>
      </c>
      <c r="T32" s="101">
        <f>SUM(T30:T31)</f>
        <v>0</v>
      </c>
      <c r="U32" s="101">
        <f t="shared" ref="U32" si="53">SUM(U30:U31)</f>
        <v>0</v>
      </c>
      <c r="V32" s="101">
        <f>SUM(V30:V31)</f>
        <v>46000000</v>
      </c>
      <c r="W32" s="89">
        <f>SUM(W30:W31)</f>
        <v>193000000</v>
      </c>
      <c r="X32" s="102">
        <f t="shared" ref="X32:Z32" si="54">SUM(X30:X31)</f>
        <v>0</v>
      </c>
      <c r="Y32" s="102">
        <f t="shared" si="54"/>
        <v>0</v>
      </c>
      <c r="Z32" s="102">
        <f t="shared" si="54"/>
        <v>193000000</v>
      </c>
      <c r="AA32" s="178"/>
      <c r="AB32" s="178"/>
      <c r="AC32" s="178"/>
    </row>
    <row r="33" spans="1:29" s="22" customFormat="1" ht="24.95" customHeight="1">
      <c r="A33" s="248"/>
      <c r="B33" s="270"/>
      <c r="C33" s="267" t="s">
        <v>124</v>
      </c>
      <c r="D33" s="267"/>
      <c r="E33" s="267"/>
      <c r="F33" s="267"/>
      <c r="G33" s="267"/>
      <c r="H33" s="267"/>
      <c r="I33" s="267"/>
      <c r="J33" s="267"/>
      <c r="K33" s="105">
        <f>K14+K17+K20+K23+K26+K29+K32</f>
        <v>1200000000</v>
      </c>
      <c r="L33" s="105">
        <f t="shared" ref="L33:Z33" si="55">L14+L17+L20+L23+L26+L29+L32</f>
        <v>0</v>
      </c>
      <c r="M33" s="105">
        <f t="shared" si="55"/>
        <v>0</v>
      </c>
      <c r="N33" s="105">
        <f t="shared" si="55"/>
        <v>1200000000</v>
      </c>
      <c r="O33" s="105">
        <f t="shared" si="55"/>
        <v>184000000</v>
      </c>
      <c r="P33" s="105">
        <f t="shared" si="55"/>
        <v>0</v>
      </c>
      <c r="Q33" s="105">
        <f t="shared" si="55"/>
        <v>0</v>
      </c>
      <c r="R33" s="105">
        <f t="shared" si="55"/>
        <v>184000000</v>
      </c>
      <c r="S33" s="105">
        <f t="shared" si="55"/>
        <v>414000000</v>
      </c>
      <c r="T33" s="105">
        <f t="shared" si="55"/>
        <v>0</v>
      </c>
      <c r="U33" s="105">
        <f t="shared" si="55"/>
        <v>0</v>
      </c>
      <c r="V33" s="105">
        <f t="shared" si="55"/>
        <v>414000000</v>
      </c>
      <c r="W33" s="105">
        <f t="shared" si="55"/>
        <v>1430000000</v>
      </c>
      <c r="X33" s="105">
        <f t="shared" si="55"/>
        <v>0</v>
      </c>
      <c r="Y33" s="105">
        <f t="shared" si="55"/>
        <v>0</v>
      </c>
      <c r="Z33" s="105">
        <f t="shared" si="55"/>
        <v>1430000000</v>
      </c>
      <c r="AA33" s="179"/>
      <c r="AB33" s="179"/>
      <c r="AC33" s="179"/>
    </row>
    <row r="34" spans="1:29" ht="56.25" customHeight="1">
      <c r="A34" s="248"/>
      <c r="B34" s="270"/>
      <c r="C34" s="32" t="s">
        <v>125</v>
      </c>
      <c r="D34" s="32" t="s">
        <v>125</v>
      </c>
      <c r="E34" s="144" t="s">
        <v>162</v>
      </c>
      <c r="F34" s="145" t="s">
        <v>126</v>
      </c>
      <c r="G34" s="38" t="s">
        <v>199</v>
      </c>
      <c r="H34" s="66" t="s">
        <v>64</v>
      </c>
      <c r="I34" s="67" t="s">
        <v>65</v>
      </c>
      <c r="J34" s="78"/>
      <c r="K34" s="120">
        <v>0</v>
      </c>
      <c r="L34" s="82"/>
      <c r="M34" s="82"/>
      <c r="N34" s="83">
        <f>SUM(K34:M34)</f>
        <v>0</v>
      </c>
      <c r="O34" s="29">
        <v>0</v>
      </c>
      <c r="P34" s="27"/>
      <c r="Q34" s="27"/>
      <c r="R34" s="28">
        <f>+O34+P34+Q34</f>
        <v>0</v>
      </c>
      <c r="S34" s="29"/>
      <c r="T34" s="27">
        <v>0</v>
      </c>
      <c r="U34" s="27"/>
      <c r="V34" s="28">
        <f t="shared" ref="V34:V35" si="56">+S34+T34+U34</f>
        <v>0</v>
      </c>
      <c r="W34" s="82">
        <f t="shared" ref="W34:Y36" si="57">SUM(K34-O34+S34)</f>
        <v>0</v>
      </c>
      <c r="X34" s="82">
        <f t="shared" si="57"/>
        <v>0</v>
      </c>
      <c r="Y34" s="82">
        <f t="shared" si="57"/>
        <v>0</v>
      </c>
      <c r="Z34" s="84">
        <f>W34+X34+Y34</f>
        <v>0</v>
      </c>
    </row>
    <row r="35" spans="1:29" ht="56.25" customHeight="1">
      <c r="A35" s="248"/>
      <c r="B35" s="270"/>
      <c r="C35" s="32" t="s">
        <v>125</v>
      </c>
      <c r="D35" s="32" t="s">
        <v>125</v>
      </c>
      <c r="E35" s="144" t="s">
        <v>162</v>
      </c>
      <c r="F35" s="145" t="s">
        <v>126</v>
      </c>
      <c r="G35" s="38" t="s">
        <v>199</v>
      </c>
      <c r="H35" s="42" t="s">
        <v>69</v>
      </c>
      <c r="I35" s="33" t="s">
        <v>66</v>
      </c>
      <c r="J35" s="78" t="s">
        <v>206</v>
      </c>
      <c r="K35" s="135">
        <v>137600000</v>
      </c>
      <c r="L35" s="82"/>
      <c r="M35" s="82"/>
      <c r="N35" s="83">
        <f>SUM(K35:M35)</f>
        <v>137600000</v>
      </c>
      <c r="O35" s="28">
        <v>26600000</v>
      </c>
      <c r="P35" s="27"/>
      <c r="Q35" s="27"/>
      <c r="R35" s="28">
        <f>+O35+P35+Q35</f>
        <v>26600000</v>
      </c>
      <c r="S35" s="29"/>
      <c r="T35" s="27">
        <v>0</v>
      </c>
      <c r="U35" s="27"/>
      <c r="V35" s="28">
        <f t="shared" si="56"/>
        <v>0</v>
      </c>
      <c r="W35" s="82">
        <f t="shared" si="57"/>
        <v>111000000</v>
      </c>
      <c r="X35" s="82">
        <f t="shared" si="57"/>
        <v>0</v>
      </c>
      <c r="Y35" s="82">
        <f t="shared" si="57"/>
        <v>0</v>
      </c>
      <c r="Z35" s="84">
        <f>W35+X35+Y35</f>
        <v>111000000</v>
      </c>
      <c r="AB35" s="177">
        <v>111000000</v>
      </c>
    </row>
    <row r="36" spans="1:29" ht="56.25" customHeight="1">
      <c r="A36" s="248"/>
      <c r="B36" s="270"/>
      <c r="C36" s="32" t="s">
        <v>125</v>
      </c>
      <c r="D36" s="32" t="s">
        <v>125</v>
      </c>
      <c r="E36" s="144" t="s">
        <v>162</v>
      </c>
      <c r="F36" s="145" t="s">
        <v>126</v>
      </c>
      <c r="G36" s="38" t="s">
        <v>199</v>
      </c>
      <c r="H36" s="42" t="s">
        <v>134</v>
      </c>
      <c r="I36" s="33" t="s">
        <v>68</v>
      </c>
      <c r="J36" s="159"/>
      <c r="K36" s="165">
        <v>0</v>
      </c>
      <c r="L36" s="82"/>
      <c r="M36" s="82"/>
      <c r="N36" s="83">
        <f>SUM(K36:M36)</f>
        <v>0</v>
      </c>
      <c r="O36" s="29">
        <v>0</v>
      </c>
      <c r="P36" s="27"/>
      <c r="Q36" s="27"/>
      <c r="R36" s="28">
        <f>+O36+P36+Q36</f>
        <v>0</v>
      </c>
      <c r="S36" s="29"/>
      <c r="T36" s="27"/>
      <c r="U36" s="27"/>
      <c r="V36" s="28"/>
      <c r="W36" s="82">
        <f t="shared" si="57"/>
        <v>0</v>
      </c>
      <c r="X36" s="82">
        <f t="shared" si="57"/>
        <v>0</v>
      </c>
      <c r="Y36" s="82">
        <f t="shared" si="57"/>
        <v>0</v>
      </c>
      <c r="Z36" s="84">
        <f>W36+X36+Y36</f>
        <v>0</v>
      </c>
    </row>
    <row r="37" spans="1:29" s="21" customFormat="1" ht="12" customHeight="1">
      <c r="A37" s="248"/>
      <c r="B37" s="270"/>
      <c r="C37" s="266" t="s">
        <v>129</v>
      </c>
      <c r="D37" s="266"/>
      <c r="E37" s="266"/>
      <c r="F37" s="266"/>
      <c r="G37" s="266"/>
      <c r="H37" s="266"/>
      <c r="I37" s="266"/>
      <c r="J37" s="266"/>
      <c r="K37" s="102">
        <f>SUM(K34:K36)</f>
        <v>137600000</v>
      </c>
      <c r="L37" s="102">
        <f t="shared" ref="L37:N37" si="58">SUM(L34:L36)</f>
        <v>0</v>
      </c>
      <c r="M37" s="102">
        <f t="shared" si="58"/>
        <v>0</v>
      </c>
      <c r="N37" s="102">
        <f t="shared" si="58"/>
        <v>137600000</v>
      </c>
      <c r="O37" s="101">
        <f>SUM(O34:O36)</f>
        <v>26600000</v>
      </c>
      <c r="P37" s="101">
        <f t="shared" ref="P37:V37" si="59">SUM(P34:P36)</f>
        <v>0</v>
      </c>
      <c r="Q37" s="101">
        <f t="shared" si="59"/>
        <v>0</v>
      </c>
      <c r="R37" s="101">
        <f t="shared" si="59"/>
        <v>26600000</v>
      </c>
      <c r="S37" s="101">
        <f t="shared" si="59"/>
        <v>0</v>
      </c>
      <c r="T37" s="101">
        <f t="shared" si="59"/>
        <v>0</v>
      </c>
      <c r="U37" s="101">
        <f t="shared" si="59"/>
        <v>0</v>
      </c>
      <c r="V37" s="101">
        <f t="shared" si="59"/>
        <v>0</v>
      </c>
      <c r="W37" s="102">
        <f>SUM(W34:W36)</f>
        <v>111000000</v>
      </c>
      <c r="X37" s="102">
        <f>SUM(X34:X36)</f>
        <v>0</v>
      </c>
      <c r="Y37" s="102">
        <f>SUM(Y34:Y36)</f>
        <v>0</v>
      </c>
      <c r="Z37" s="102">
        <f>SUM(Z34:Z36)</f>
        <v>111000000</v>
      </c>
      <c r="AA37" s="179"/>
      <c r="AB37" s="179"/>
      <c r="AC37" s="179"/>
    </row>
    <row r="38" spans="1:29" s="22" customFormat="1" ht="24.95" customHeight="1">
      <c r="A38" s="248"/>
      <c r="B38" s="270"/>
      <c r="C38" s="267" t="s">
        <v>128</v>
      </c>
      <c r="D38" s="267"/>
      <c r="E38" s="267"/>
      <c r="F38" s="267"/>
      <c r="G38" s="267"/>
      <c r="H38" s="267"/>
      <c r="I38" s="267"/>
      <c r="J38" s="267"/>
      <c r="K38" s="105">
        <f>K37</f>
        <v>137600000</v>
      </c>
      <c r="L38" s="105">
        <f>L37</f>
        <v>0</v>
      </c>
      <c r="M38" s="105">
        <f t="shared" ref="M38:Z38" si="60">M37</f>
        <v>0</v>
      </c>
      <c r="N38" s="105">
        <f t="shared" si="60"/>
        <v>137600000</v>
      </c>
      <c r="O38" s="103">
        <f t="shared" si="60"/>
        <v>26600000</v>
      </c>
      <c r="P38" s="103">
        <f t="shared" si="60"/>
        <v>0</v>
      </c>
      <c r="Q38" s="103">
        <f t="shared" si="60"/>
        <v>0</v>
      </c>
      <c r="R38" s="103">
        <f t="shared" si="60"/>
        <v>26600000</v>
      </c>
      <c r="S38" s="103">
        <f t="shared" si="60"/>
        <v>0</v>
      </c>
      <c r="T38" s="103">
        <f t="shared" si="60"/>
        <v>0</v>
      </c>
      <c r="U38" s="103">
        <f t="shared" si="60"/>
        <v>0</v>
      </c>
      <c r="V38" s="103">
        <f t="shared" si="60"/>
        <v>0</v>
      </c>
      <c r="W38" s="103">
        <f t="shared" si="60"/>
        <v>111000000</v>
      </c>
      <c r="X38" s="103">
        <f t="shared" si="60"/>
        <v>0</v>
      </c>
      <c r="Y38" s="103">
        <f t="shared" si="60"/>
        <v>0</v>
      </c>
      <c r="Z38" s="103">
        <f t="shared" si="60"/>
        <v>111000000</v>
      </c>
      <c r="AA38" s="179"/>
      <c r="AB38" s="179"/>
      <c r="AC38" s="179"/>
    </row>
    <row r="39" spans="1:29" ht="54.95" customHeight="1">
      <c r="A39" s="248"/>
      <c r="B39" s="270"/>
      <c r="C39" s="51" t="s">
        <v>130</v>
      </c>
      <c r="D39" s="51" t="s">
        <v>133</v>
      </c>
      <c r="E39" s="144" t="s">
        <v>163</v>
      </c>
      <c r="F39" s="145" t="s">
        <v>132</v>
      </c>
      <c r="G39" s="38" t="s">
        <v>131</v>
      </c>
      <c r="H39" s="66" t="s">
        <v>64</v>
      </c>
      <c r="I39" s="67" t="s">
        <v>65</v>
      </c>
      <c r="J39" s="78" t="s">
        <v>207</v>
      </c>
      <c r="K39" s="121">
        <v>0</v>
      </c>
      <c r="L39" s="83"/>
      <c r="M39" s="83"/>
      <c r="N39" s="83">
        <f t="shared" ref="N39:N40" si="61">SUM(K39:M39)</f>
        <v>0</v>
      </c>
      <c r="O39" s="26"/>
      <c r="P39" s="27">
        <v>0</v>
      </c>
      <c r="Q39" s="27"/>
      <c r="R39" s="28">
        <f t="shared" ref="R39:R40" si="62">+O39+P39+Q39</f>
        <v>0</v>
      </c>
      <c r="S39" s="29"/>
      <c r="T39" s="27"/>
      <c r="U39" s="27"/>
      <c r="V39" s="28"/>
      <c r="W39" s="82">
        <f t="shared" ref="W39:Y40" si="63">SUM(K39-O39+S39)</f>
        <v>0</v>
      </c>
      <c r="X39" s="82">
        <f t="shared" si="63"/>
        <v>0</v>
      </c>
      <c r="Y39" s="82">
        <f t="shared" si="63"/>
        <v>0</v>
      </c>
      <c r="Z39" s="84">
        <f>W39+X39+Y39</f>
        <v>0</v>
      </c>
    </row>
    <row r="40" spans="1:29" ht="54.95" customHeight="1">
      <c r="A40" s="248"/>
      <c r="B40" s="270"/>
      <c r="C40" s="51" t="s">
        <v>130</v>
      </c>
      <c r="D40" s="51" t="s">
        <v>133</v>
      </c>
      <c r="E40" s="144" t="s">
        <v>163</v>
      </c>
      <c r="F40" s="145" t="s">
        <v>132</v>
      </c>
      <c r="G40" s="38" t="s">
        <v>131</v>
      </c>
      <c r="H40" s="42" t="s">
        <v>69</v>
      </c>
      <c r="I40" s="33" t="s">
        <v>66</v>
      </c>
      <c r="J40" s="78" t="s">
        <v>207</v>
      </c>
      <c r="K40" s="121">
        <v>0</v>
      </c>
      <c r="L40" s="83"/>
      <c r="M40" s="83">
        <v>0</v>
      </c>
      <c r="N40" s="83">
        <f t="shared" si="61"/>
        <v>0</v>
      </c>
      <c r="O40" s="26">
        <v>0</v>
      </c>
      <c r="P40" s="27">
        <v>0</v>
      </c>
      <c r="Q40" s="27"/>
      <c r="R40" s="28">
        <f t="shared" si="62"/>
        <v>0</v>
      </c>
      <c r="S40" s="29"/>
      <c r="T40" s="27"/>
      <c r="U40" s="27"/>
      <c r="V40" s="28"/>
      <c r="W40" s="82">
        <f t="shared" si="63"/>
        <v>0</v>
      </c>
      <c r="X40" s="82">
        <f t="shared" si="63"/>
        <v>0</v>
      </c>
      <c r="Y40" s="82">
        <f t="shared" si="63"/>
        <v>0</v>
      </c>
      <c r="Z40" s="84">
        <f t="shared" ref="Z40" si="64">W40+X40+Y40</f>
        <v>0</v>
      </c>
    </row>
    <row r="41" spans="1:29" s="21" customFormat="1" ht="12" customHeight="1">
      <c r="A41" s="248"/>
      <c r="B41" s="270"/>
      <c r="C41" s="266" t="s">
        <v>136</v>
      </c>
      <c r="D41" s="266"/>
      <c r="E41" s="266"/>
      <c r="F41" s="266"/>
      <c r="G41" s="266"/>
      <c r="H41" s="266"/>
      <c r="I41" s="266"/>
      <c r="J41" s="266"/>
      <c r="K41" s="102">
        <f>SUM(K39:K40)</f>
        <v>0</v>
      </c>
      <c r="L41" s="102">
        <f>SUM(L39:L40)</f>
        <v>0</v>
      </c>
      <c r="M41" s="102">
        <f>SUM(M39:M40)</f>
        <v>0</v>
      </c>
      <c r="N41" s="102">
        <f>SUM(N39:N40)</f>
        <v>0</v>
      </c>
      <c r="O41" s="101">
        <f>SUM(O39:O40)</f>
        <v>0</v>
      </c>
      <c r="P41" s="101">
        <f t="shared" ref="P41:V41" si="65">SUM(P39:P40)</f>
        <v>0</v>
      </c>
      <c r="Q41" s="101">
        <f t="shared" si="65"/>
        <v>0</v>
      </c>
      <c r="R41" s="101">
        <f t="shared" si="65"/>
        <v>0</v>
      </c>
      <c r="S41" s="101">
        <f t="shared" si="65"/>
        <v>0</v>
      </c>
      <c r="T41" s="101">
        <f t="shared" si="65"/>
        <v>0</v>
      </c>
      <c r="U41" s="101">
        <f t="shared" si="65"/>
        <v>0</v>
      </c>
      <c r="V41" s="101">
        <f t="shared" si="65"/>
        <v>0</v>
      </c>
      <c r="W41" s="102">
        <f>SUM(W39:W40)</f>
        <v>0</v>
      </c>
      <c r="X41" s="102">
        <f>SUM(X39:X40)</f>
        <v>0</v>
      </c>
      <c r="Y41" s="102">
        <f>SUM(Y39:Y40)</f>
        <v>0</v>
      </c>
      <c r="Z41" s="102">
        <f>SUM(Z39:Z40)</f>
        <v>0</v>
      </c>
      <c r="AA41" s="179"/>
      <c r="AB41" s="179"/>
      <c r="AC41" s="179"/>
    </row>
    <row r="42" spans="1:29" s="22" customFormat="1" ht="24.95" customHeight="1">
      <c r="A42" s="248"/>
      <c r="B42" s="270"/>
      <c r="C42" s="267" t="s">
        <v>135</v>
      </c>
      <c r="D42" s="267"/>
      <c r="E42" s="267"/>
      <c r="F42" s="267"/>
      <c r="G42" s="267"/>
      <c r="H42" s="267"/>
      <c r="I42" s="267"/>
      <c r="J42" s="267"/>
      <c r="K42" s="105">
        <f>SUM(K41)</f>
        <v>0</v>
      </c>
      <c r="L42" s="105">
        <f t="shared" ref="L42:Z42" si="66">SUM(L41)</f>
        <v>0</v>
      </c>
      <c r="M42" s="105">
        <f t="shared" si="66"/>
        <v>0</v>
      </c>
      <c r="N42" s="105">
        <f t="shared" si="66"/>
        <v>0</v>
      </c>
      <c r="O42" s="103">
        <f t="shared" si="66"/>
        <v>0</v>
      </c>
      <c r="P42" s="103">
        <f t="shared" si="66"/>
        <v>0</v>
      </c>
      <c r="Q42" s="103">
        <f t="shared" si="66"/>
        <v>0</v>
      </c>
      <c r="R42" s="103">
        <f t="shared" si="66"/>
        <v>0</v>
      </c>
      <c r="S42" s="103">
        <f t="shared" si="66"/>
        <v>0</v>
      </c>
      <c r="T42" s="103">
        <f t="shared" si="66"/>
        <v>0</v>
      </c>
      <c r="U42" s="103">
        <f t="shared" si="66"/>
        <v>0</v>
      </c>
      <c r="V42" s="103">
        <f t="shared" si="66"/>
        <v>0</v>
      </c>
      <c r="W42" s="105">
        <f>SUM(W41)</f>
        <v>0</v>
      </c>
      <c r="X42" s="105">
        <f t="shared" si="66"/>
        <v>0</v>
      </c>
      <c r="Y42" s="105">
        <f t="shared" si="66"/>
        <v>0</v>
      </c>
      <c r="Z42" s="105">
        <f t="shared" si="66"/>
        <v>0</v>
      </c>
      <c r="AA42" s="179"/>
      <c r="AB42" s="179"/>
      <c r="AC42" s="179"/>
    </row>
    <row r="43" spans="1:29" s="98" customFormat="1" ht="54.95" customHeight="1">
      <c r="A43" s="248"/>
      <c r="B43" s="270"/>
      <c r="C43" s="90" t="s">
        <v>137</v>
      </c>
      <c r="D43" s="90" t="s">
        <v>137</v>
      </c>
      <c r="E43" s="146" t="s">
        <v>164</v>
      </c>
      <c r="F43" s="147" t="s">
        <v>138</v>
      </c>
      <c r="G43" s="90" t="s">
        <v>198</v>
      </c>
      <c r="H43" s="42" t="s">
        <v>134</v>
      </c>
      <c r="I43" s="33" t="s">
        <v>68</v>
      </c>
      <c r="J43" s="78" t="s">
        <v>208</v>
      </c>
      <c r="K43" s="134">
        <v>692400000</v>
      </c>
      <c r="L43" s="122"/>
      <c r="M43" s="122"/>
      <c r="N43" s="122">
        <f t="shared" ref="N43:N44" si="67">SUM(K43:M43)</f>
        <v>692400000</v>
      </c>
      <c r="O43" s="122">
        <v>140939140</v>
      </c>
      <c r="P43" s="122">
        <v>0</v>
      </c>
      <c r="Q43" s="122"/>
      <c r="R43" s="122">
        <f t="shared" ref="R43:R44" si="68">+O43+P43+Q43</f>
        <v>140939140</v>
      </c>
      <c r="S43" s="143">
        <v>0</v>
      </c>
      <c r="T43" s="94"/>
      <c r="U43" s="94"/>
      <c r="V43" s="92">
        <f>SUM(S43:U43)</f>
        <v>0</v>
      </c>
      <c r="W43" s="96">
        <f t="shared" ref="W43:Y44" si="69">SUM(K43-O43+S43)</f>
        <v>551460860</v>
      </c>
      <c r="X43" s="96">
        <f t="shared" si="69"/>
        <v>0</v>
      </c>
      <c r="Y43" s="96">
        <f t="shared" si="69"/>
        <v>0</v>
      </c>
      <c r="Z43" s="97">
        <f>W43+X43+Y43</f>
        <v>551460860</v>
      </c>
      <c r="AA43" s="180"/>
      <c r="AB43" s="180">
        <v>551460860</v>
      </c>
      <c r="AC43" s="180"/>
    </row>
    <row r="44" spans="1:29" s="98" customFormat="1" ht="54.95" customHeight="1">
      <c r="A44" s="248"/>
      <c r="B44" s="270"/>
      <c r="C44" s="90" t="s">
        <v>137</v>
      </c>
      <c r="D44" s="90" t="s">
        <v>137</v>
      </c>
      <c r="E44" s="146" t="s">
        <v>164</v>
      </c>
      <c r="F44" s="147" t="s">
        <v>138</v>
      </c>
      <c r="G44" s="90" t="s">
        <v>198</v>
      </c>
      <c r="H44" s="99" t="s">
        <v>69</v>
      </c>
      <c r="I44" s="100" t="s">
        <v>66</v>
      </c>
      <c r="J44" s="78" t="s">
        <v>208</v>
      </c>
      <c r="K44" s="134">
        <v>170000000</v>
      </c>
      <c r="L44" s="122"/>
      <c r="M44" s="122">
        <v>0</v>
      </c>
      <c r="N44" s="122">
        <f t="shared" si="67"/>
        <v>170000000</v>
      </c>
      <c r="O44" s="122">
        <v>42000000</v>
      </c>
      <c r="P44" s="94">
        <v>0</v>
      </c>
      <c r="Q44" s="94"/>
      <c r="R44" s="92">
        <f t="shared" si="68"/>
        <v>42000000</v>
      </c>
      <c r="S44" s="95"/>
      <c r="T44" s="94"/>
      <c r="U44" s="94"/>
      <c r="V44" s="92">
        <f>SUM(S44:U44)</f>
        <v>0</v>
      </c>
      <c r="W44" s="96">
        <f t="shared" si="69"/>
        <v>128000000</v>
      </c>
      <c r="X44" s="96">
        <f t="shared" si="69"/>
        <v>0</v>
      </c>
      <c r="Y44" s="96">
        <f t="shared" si="69"/>
        <v>0</v>
      </c>
      <c r="Z44" s="97">
        <f t="shared" ref="Z44" si="70">W44+X44+Y44</f>
        <v>128000000</v>
      </c>
      <c r="AA44" s="180"/>
      <c r="AB44" s="180">
        <v>128000000</v>
      </c>
      <c r="AC44" s="180"/>
    </row>
    <row r="45" spans="1:29" s="21" customFormat="1" ht="12" customHeight="1">
      <c r="A45" s="248"/>
      <c r="B45" s="270"/>
      <c r="C45" s="266" t="s">
        <v>139</v>
      </c>
      <c r="D45" s="266"/>
      <c r="E45" s="266"/>
      <c r="F45" s="266"/>
      <c r="G45" s="266"/>
      <c r="H45" s="266"/>
      <c r="I45" s="266"/>
      <c r="J45" s="266"/>
      <c r="K45" s="102">
        <f t="shared" ref="K45:V45" si="71">SUM(K43:K44)</f>
        <v>862400000</v>
      </c>
      <c r="L45" s="102">
        <f t="shared" si="71"/>
        <v>0</v>
      </c>
      <c r="M45" s="102">
        <f t="shared" si="71"/>
        <v>0</v>
      </c>
      <c r="N45" s="102">
        <f t="shared" si="71"/>
        <v>862400000</v>
      </c>
      <c r="O45" s="101">
        <f t="shared" si="71"/>
        <v>182939140</v>
      </c>
      <c r="P45" s="101">
        <f t="shared" si="71"/>
        <v>0</v>
      </c>
      <c r="Q45" s="101">
        <f t="shared" si="71"/>
        <v>0</v>
      </c>
      <c r="R45" s="101">
        <f t="shared" si="71"/>
        <v>182939140</v>
      </c>
      <c r="S45" s="101">
        <f t="shared" si="71"/>
        <v>0</v>
      </c>
      <c r="T45" s="101">
        <f t="shared" si="71"/>
        <v>0</v>
      </c>
      <c r="U45" s="101">
        <f t="shared" si="71"/>
        <v>0</v>
      </c>
      <c r="V45" s="101">
        <f t="shared" si="71"/>
        <v>0</v>
      </c>
      <c r="W45" s="102">
        <f>SUM(W43:W44)</f>
        <v>679460860</v>
      </c>
      <c r="X45" s="102">
        <f>SUM(X43:X44)</f>
        <v>0</v>
      </c>
      <c r="Y45" s="102">
        <f>SUM(Y43:Y44)</f>
        <v>0</v>
      </c>
      <c r="Z45" s="102">
        <f>SUM(Z43:Z44)</f>
        <v>679460860</v>
      </c>
      <c r="AA45" s="179"/>
      <c r="AB45" s="179"/>
      <c r="AC45" s="179"/>
    </row>
    <row r="46" spans="1:29" s="22" customFormat="1" ht="24.95" customHeight="1">
      <c r="A46" s="248"/>
      <c r="B46" s="271"/>
      <c r="C46" s="267" t="s">
        <v>140</v>
      </c>
      <c r="D46" s="267"/>
      <c r="E46" s="267"/>
      <c r="F46" s="267"/>
      <c r="G46" s="267"/>
      <c r="H46" s="267"/>
      <c r="I46" s="267"/>
      <c r="J46" s="267"/>
      <c r="K46" s="105">
        <f>SUM(K45)</f>
        <v>862400000</v>
      </c>
      <c r="L46" s="105">
        <f t="shared" ref="L46:V46" si="72">SUM(L45)</f>
        <v>0</v>
      </c>
      <c r="M46" s="105">
        <f t="shared" si="72"/>
        <v>0</v>
      </c>
      <c r="N46" s="105">
        <f t="shared" si="72"/>
        <v>862400000</v>
      </c>
      <c r="O46" s="103">
        <f t="shared" si="72"/>
        <v>182939140</v>
      </c>
      <c r="P46" s="103">
        <f t="shared" si="72"/>
        <v>0</v>
      </c>
      <c r="Q46" s="103">
        <f t="shared" si="72"/>
        <v>0</v>
      </c>
      <c r="R46" s="103">
        <f t="shared" si="72"/>
        <v>182939140</v>
      </c>
      <c r="S46" s="103">
        <f t="shared" si="72"/>
        <v>0</v>
      </c>
      <c r="T46" s="103">
        <f t="shared" si="72"/>
        <v>0</v>
      </c>
      <c r="U46" s="103">
        <f t="shared" si="72"/>
        <v>0</v>
      </c>
      <c r="V46" s="103">
        <f t="shared" si="72"/>
        <v>0</v>
      </c>
      <c r="W46" s="105">
        <f>SUM(W45)</f>
        <v>679460860</v>
      </c>
      <c r="X46" s="105">
        <f>SUM(X45)</f>
        <v>0</v>
      </c>
      <c r="Y46" s="105">
        <f>SUM(Y45)</f>
        <v>0</v>
      </c>
      <c r="Z46" s="105">
        <f>SUM(Z45)</f>
        <v>679460860</v>
      </c>
      <c r="AA46" s="179"/>
      <c r="AB46" s="179"/>
      <c r="AC46" s="179"/>
    </row>
    <row r="47" spans="1:29" s="21" customFormat="1" ht="37.5" customHeight="1">
      <c r="A47" s="248"/>
      <c r="B47" s="268" t="s">
        <v>192</v>
      </c>
      <c r="C47" s="268"/>
      <c r="D47" s="268"/>
      <c r="E47" s="268"/>
      <c r="F47" s="268"/>
      <c r="G47" s="268"/>
      <c r="H47" s="268"/>
      <c r="I47" s="268"/>
      <c r="J47" s="268"/>
      <c r="K47" s="107">
        <f>K33+K38+K42+K46</f>
        <v>2200000000</v>
      </c>
      <c r="L47" s="107">
        <f t="shared" ref="L47:M47" si="73">L33+L38+L42+L46</f>
        <v>0</v>
      </c>
      <c r="M47" s="107">
        <f t="shared" si="73"/>
        <v>0</v>
      </c>
      <c r="N47" s="107">
        <f>N33+N38+N42+N46</f>
        <v>2200000000</v>
      </c>
      <c r="O47" s="106">
        <f t="shared" ref="O47:V47" si="74">O33+O38+O42</f>
        <v>210600000</v>
      </c>
      <c r="P47" s="106">
        <f t="shared" si="74"/>
        <v>0</v>
      </c>
      <c r="Q47" s="106">
        <f t="shared" si="74"/>
        <v>0</v>
      </c>
      <c r="R47" s="106">
        <f t="shared" si="74"/>
        <v>210600000</v>
      </c>
      <c r="S47" s="106">
        <f t="shared" si="74"/>
        <v>414000000</v>
      </c>
      <c r="T47" s="106">
        <f t="shared" si="74"/>
        <v>0</v>
      </c>
      <c r="U47" s="106">
        <f t="shared" si="74"/>
        <v>0</v>
      </c>
      <c r="V47" s="106">
        <f t="shared" si="74"/>
        <v>414000000</v>
      </c>
      <c r="W47" s="107">
        <f>W33+W38+W42+W46</f>
        <v>2220460860</v>
      </c>
      <c r="X47" s="107">
        <f>X33+X38+X42+X46</f>
        <v>0</v>
      </c>
      <c r="Y47" s="107">
        <f>Y33+Y38+Y42+Y46</f>
        <v>0</v>
      </c>
      <c r="Z47" s="107">
        <f>Z33+Z38+Z42+Z46</f>
        <v>2220460860</v>
      </c>
      <c r="AA47" s="179"/>
      <c r="AB47" s="179"/>
      <c r="AC47" s="179"/>
    </row>
    <row r="48" spans="1:29" ht="54.6" customHeight="1">
      <c r="A48" s="248" t="s">
        <v>119</v>
      </c>
      <c r="B48" s="248" t="s">
        <v>193</v>
      </c>
      <c r="C48" s="51" t="s">
        <v>141</v>
      </c>
      <c r="D48" s="32" t="s">
        <v>141</v>
      </c>
      <c r="E48" s="146" t="s">
        <v>165</v>
      </c>
      <c r="F48" s="148" t="s">
        <v>142</v>
      </c>
      <c r="G48" s="54" t="s">
        <v>197</v>
      </c>
      <c r="H48" s="39" t="s">
        <v>67</v>
      </c>
      <c r="I48" s="33" t="s">
        <v>68</v>
      </c>
      <c r="J48" s="78" t="s">
        <v>208</v>
      </c>
      <c r="K48" s="134">
        <v>15000000</v>
      </c>
      <c r="L48" s="123"/>
      <c r="M48" s="83"/>
      <c r="N48" s="83">
        <f>SUM(K48:M48)</f>
        <v>15000000</v>
      </c>
      <c r="O48" s="31"/>
      <c r="P48" s="27"/>
      <c r="Q48" s="27">
        <v>0</v>
      </c>
      <c r="R48" s="28">
        <f>+O48+P48+Q48</f>
        <v>0</v>
      </c>
      <c r="S48" s="83">
        <v>732625824</v>
      </c>
      <c r="T48" s="83">
        <v>0</v>
      </c>
      <c r="U48" s="83">
        <v>0</v>
      </c>
      <c r="V48" s="83">
        <f>+S48+T48+U48</f>
        <v>732625824</v>
      </c>
      <c r="W48" s="81">
        <f>SUM(K48-O48+S48)</f>
        <v>747625824</v>
      </c>
      <c r="X48" s="81">
        <f t="shared" ref="W48:Y53" si="75">SUM(L48-P48+T48)</f>
        <v>0</v>
      </c>
      <c r="Y48" s="81">
        <f t="shared" si="75"/>
        <v>0</v>
      </c>
      <c r="Z48" s="85">
        <f>W48+X48+Y48</f>
        <v>747625824</v>
      </c>
      <c r="AB48" s="177">
        <v>747625824</v>
      </c>
    </row>
    <row r="49" spans="1:29" ht="54.6" customHeight="1">
      <c r="A49" s="248"/>
      <c r="B49" s="248"/>
      <c r="C49" s="51" t="s">
        <v>141</v>
      </c>
      <c r="D49" s="32" t="s">
        <v>141</v>
      </c>
      <c r="E49" s="146" t="s">
        <v>165</v>
      </c>
      <c r="F49" s="148" t="s">
        <v>142</v>
      </c>
      <c r="G49" s="54" t="s">
        <v>197</v>
      </c>
      <c r="H49" s="42" t="s">
        <v>69</v>
      </c>
      <c r="I49" s="33" t="s">
        <v>66</v>
      </c>
      <c r="J49" s="78" t="s">
        <v>208</v>
      </c>
      <c r="K49" s="166">
        <v>637053311</v>
      </c>
      <c r="L49" s="123"/>
      <c r="M49" s="83"/>
      <c r="N49" s="83">
        <f t="shared" ref="N49:N53" si="76">SUM(K49:M49)</f>
        <v>637053311</v>
      </c>
      <c r="O49" s="31">
        <v>201353311</v>
      </c>
      <c r="P49" s="27"/>
      <c r="Q49" s="27"/>
      <c r="R49" s="28">
        <f>+O49+P49+Q49</f>
        <v>201353311</v>
      </c>
      <c r="S49" s="29">
        <v>0</v>
      </c>
      <c r="T49" s="27">
        <v>0</v>
      </c>
      <c r="U49" s="27"/>
      <c r="V49" s="28">
        <f t="shared" ref="V49:V53" si="77">+S49+T49+U49</f>
        <v>0</v>
      </c>
      <c r="W49" s="81">
        <f t="shared" si="75"/>
        <v>435700000</v>
      </c>
      <c r="X49" s="81">
        <f t="shared" si="75"/>
        <v>0</v>
      </c>
      <c r="Y49" s="81">
        <f>SUM(M49-Q49+U49)</f>
        <v>0</v>
      </c>
      <c r="Z49" s="85">
        <f t="shared" ref="Z49:Z51" si="78">W49+X49+Y49</f>
        <v>435700000</v>
      </c>
      <c r="AB49" s="177">
        <v>435700000</v>
      </c>
    </row>
    <row r="50" spans="1:29" ht="54.6" customHeight="1">
      <c r="A50" s="248"/>
      <c r="B50" s="248"/>
      <c r="C50" s="51" t="s">
        <v>141</v>
      </c>
      <c r="D50" s="32" t="s">
        <v>141</v>
      </c>
      <c r="E50" s="146" t="s">
        <v>165</v>
      </c>
      <c r="F50" s="148" t="s">
        <v>142</v>
      </c>
      <c r="G50" s="54" t="s">
        <v>194</v>
      </c>
      <c r="H50" s="39" t="s">
        <v>67</v>
      </c>
      <c r="I50" s="33" t="s">
        <v>68</v>
      </c>
      <c r="J50" s="87" t="s">
        <v>205</v>
      </c>
      <c r="K50" s="124">
        <v>0</v>
      </c>
      <c r="L50" s="134">
        <v>1140238000</v>
      </c>
      <c r="M50" s="83"/>
      <c r="N50" s="83">
        <f t="shared" si="76"/>
        <v>1140238000</v>
      </c>
      <c r="O50" s="31"/>
      <c r="P50" s="27"/>
      <c r="Q50" s="27"/>
      <c r="R50" s="28">
        <f t="shared" ref="R50:R51" si="79">+O50+P50+Q50</f>
        <v>0</v>
      </c>
      <c r="S50" s="29"/>
      <c r="T50" s="82">
        <v>0</v>
      </c>
      <c r="U50" s="82"/>
      <c r="V50" s="83">
        <f t="shared" si="77"/>
        <v>0</v>
      </c>
      <c r="W50" s="81">
        <f t="shared" si="75"/>
        <v>0</v>
      </c>
      <c r="X50" s="81">
        <f t="shared" si="75"/>
        <v>1140238000</v>
      </c>
      <c r="Y50" s="81">
        <f t="shared" si="75"/>
        <v>0</v>
      </c>
      <c r="Z50" s="85">
        <f t="shared" si="78"/>
        <v>1140238000</v>
      </c>
    </row>
    <row r="51" spans="1:29" ht="54.6" customHeight="1">
      <c r="A51" s="248"/>
      <c r="B51" s="248"/>
      <c r="C51" s="51" t="s">
        <v>141</v>
      </c>
      <c r="D51" s="32" t="s">
        <v>141</v>
      </c>
      <c r="E51" s="146" t="s">
        <v>165</v>
      </c>
      <c r="F51" s="148" t="s">
        <v>142</v>
      </c>
      <c r="G51" s="54" t="s">
        <v>194</v>
      </c>
      <c r="H51" s="42" t="s">
        <v>69</v>
      </c>
      <c r="I51" s="33" t="s">
        <v>66</v>
      </c>
      <c r="J51" s="156"/>
      <c r="K51" s="157">
        <v>0</v>
      </c>
      <c r="L51" s="158">
        <v>0</v>
      </c>
      <c r="M51" s="83"/>
      <c r="N51" s="83">
        <f t="shared" si="76"/>
        <v>0</v>
      </c>
      <c r="O51" s="31"/>
      <c r="P51" s="27">
        <v>0</v>
      </c>
      <c r="Q51" s="27"/>
      <c r="R51" s="28">
        <f t="shared" si="79"/>
        <v>0</v>
      </c>
      <c r="S51" s="29"/>
      <c r="T51" s="82">
        <v>0</v>
      </c>
      <c r="U51" s="82"/>
      <c r="V51" s="83">
        <f t="shared" si="77"/>
        <v>0</v>
      </c>
      <c r="W51" s="81">
        <f t="shared" si="75"/>
        <v>0</v>
      </c>
      <c r="X51" s="81">
        <f t="shared" si="75"/>
        <v>0</v>
      </c>
      <c r="Y51" s="81">
        <f t="shared" si="75"/>
        <v>0</v>
      </c>
      <c r="Z51" s="85">
        <f t="shared" si="78"/>
        <v>0</v>
      </c>
    </row>
    <row r="52" spans="1:29" ht="54.6" customHeight="1">
      <c r="A52" s="248"/>
      <c r="B52" s="248"/>
      <c r="C52" s="51" t="s">
        <v>141</v>
      </c>
      <c r="D52" s="32" t="s">
        <v>141</v>
      </c>
      <c r="E52" s="146" t="s">
        <v>165</v>
      </c>
      <c r="F52" s="148" t="s">
        <v>142</v>
      </c>
      <c r="G52" s="54" t="s">
        <v>194</v>
      </c>
      <c r="H52" s="152" t="s">
        <v>175</v>
      </c>
      <c r="I52" s="154" t="s">
        <v>66</v>
      </c>
      <c r="J52" s="109"/>
      <c r="K52" s="124"/>
      <c r="L52" s="134">
        <v>0</v>
      </c>
      <c r="M52" s="83"/>
      <c r="N52" s="83">
        <f t="shared" si="76"/>
        <v>0</v>
      </c>
      <c r="O52" s="31"/>
      <c r="P52" s="27"/>
      <c r="Q52" s="27"/>
      <c r="R52" s="28"/>
      <c r="S52" s="29"/>
      <c r="T52" s="82">
        <v>0</v>
      </c>
      <c r="U52" s="82"/>
      <c r="V52" s="83">
        <f t="shared" si="77"/>
        <v>0</v>
      </c>
      <c r="W52" s="81">
        <f t="shared" ref="W52:W53" si="80">SUM(K52-O52+S52)</f>
        <v>0</v>
      </c>
      <c r="X52" s="81">
        <f t="shared" si="75"/>
        <v>0</v>
      </c>
      <c r="Y52" s="81">
        <f t="shared" ref="Y52:Y53" si="81">SUM(M52-Q52+U52)</f>
        <v>0</v>
      </c>
      <c r="Z52" s="85">
        <f t="shared" ref="Z52:Z53" si="82">W52+X52+Y52</f>
        <v>0</v>
      </c>
    </row>
    <row r="53" spans="1:29" ht="54.6" customHeight="1">
      <c r="A53" s="248"/>
      <c r="B53" s="248"/>
      <c r="C53" s="51" t="s">
        <v>141</v>
      </c>
      <c r="D53" s="32" t="s">
        <v>141</v>
      </c>
      <c r="E53" s="146" t="s">
        <v>165</v>
      </c>
      <c r="F53" s="148" t="s">
        <v>142</v>
      </c>
      <c r="G53" s="54" t="s">
        <v>194</v>
      </c>
      <c r="H53" s="153" t="s">
        <v>67</v>
      </c>
      <c r="I53" s="155" t="s">
        <v>68</v>
      </c>
      <c r="J53" s="109"/>
      <c r="K53" s="124"/>
      <c r="M53" s="83"/>
      <c r="N53" s="83">
        <f t="shared" si="76"/>
        <v>0</v>
      </c>
      <c r="O53" s="31"/>
      <c r="P53" s="27"/>
      <c r="Q53" s="27"/>
      <c r="R53" s="28"/>
      <c r="S53" s="29"/>
      <c r="T53" s="82">
        <v>0</v>
      </c>
      <c r="U53" s="82"/>
      <c r="V53" s="83">
        <f t="shared" si="77"/>
        <v>0</v>
      </c>
      <c r="W53" s="81">
        <f t="shared" si="80"/>
        <v>0</v>
      </c>
      <c r="X53" s="81">
        <f t="shared" si="75"/>
        <v>0</v>
      </c>
      <c r="Y53" s="81">
        <f t="shared" si="81"/>
        <v>0</v>
      </c>
      <c r="Z53" s="85">
        <f t="shared" si="82"/>
        <v>0</v>
      </c>
    </row>
    <row r="54" spans="1:29" s="21" customFormat="1" ht="12" customHeight="1">
      <c r="A54" s="248"/>
      <c r="B54" s="248"/>
      <c r="C54" s="266" t="s">
        <v>172</v>
      </c>
      <c r="D54" s="266"/>
      <c r="E54" s="266"/>
      <c r="F54" s="266"/>
      <c r="G54" s="266"/>
      <c r="H54" s="266"/>
      <c r="I54" s="266"/>
      <c r="J54" s="266"/>
      <c r="K54" s="102">
        <f>SUM(K48:K53)</f>
        <v>652053311</v>
      </c>
      <c r="L54" s="102">
        <f t="shared" ref="L54:M54" si="83">SUM(L48:L53)</f>
        <v>1140238000</v>
      </c>
      <c r="M54" s="102">
        <f t="shared" si="83"/>
        <v>0</v>
      </c>
      <c r="N54" s="102">
        <f>SUM(N48:N53)</f>
        <v>1792291311</v>
      </c>
      <c r="O54" s="101">
        <f>SUM(O48:O51)</f>
        <v>201353311</v>
      </c>
      <c r="P54" s="101">
        <f t="shared" ref="P54:U54" si="84">SUM(P48:P51)</f>
        <v>0</v>
      </c>
      <c r="Q54" s="101">
        <f t="shared" si="84"/>
        <v>0</v>
      </c>
      <c r="R54" s="101">
        <f t="shared" si="84"/>
        <v>201353311</v>
      </c>
      <c r="S54" s="101">
        <f>SUM(S48:S51)</f>
        <v>732625824</v>
      </c>
      <c r="T54" s="101">
        <f>SUM(T48:T53)</f>
        <v>0</v>
      </c>
      <c r="U54" s="101">
        <f t="shared" si="84"/>
        <v>0</v>
      </c>
      <c r="V54" s="101">
        <f>SUM(V48:V51)</f>
        <v>732625824</v>
      </c>
      <c r="W54" s="102">
        <f>SUM(W48:W51)</f>
        <v>1183325824</v>
      </c>
      <c r="X54" s="102">
        <f>SUM(X48:X53)</f>
        <v>1140238000</v>
      </c>
      <c r="Y54" s="102">
        <f t="shared" ref="Y54" si="85">SUM(Y48:Y51)</f>
        <v>0</v>
      </c>
      <c r="Z54" s="102">
        <f>SUM(Z48:Z53)</f>
        <v>2323563824</v>
      </c>
      <c r="AA54" s="179"/>
      <c r="AB54" s="179"/>
      <c r="AC54" s="179"/>
    </row>
    <row r="55" spans="1:29" s="22" customFormat="1" ht="24.95" customHeight="1">
      <c r="A55" s="248"/>
      <c r="B55" s="248"/>
      <c r="C55" s="267" t="s">
        <v>145</v>
      </c>
      <c r="D55" s="267"/>
      <c r="E55" s="267"/>
      <c r="F55" s="267"/>
      <c r="G55" s="267"/>
      <c r="H55" s="267"/>
      <c r="I55" s="267"/>
      <c r="J55" s="267"/>
      <c r="K55" s="105">
        <f>K54</f>
        <v>652053311</v>
      </c>
      <c r="L55" s="105">
        <f t="shared" ref="L55:Z55" si="86">L54</f>
        <v>1140238000</v>
      </c>
      <c r="M55" s="105">
        <f t="shared" si="86"/>
        <v>0</v>
      </c>
      <c r="N55" s="105">
        <f t="shared" si="86"/>
        <v>1792291311</v>
      </c>
      <c r="O55" s="103">
        <f t="shared" si="86"/>
        <v>201353311</v>
      </c>
      <c r="P55" s="103">
        <f t="shared" si="86"/>
        <v>0</v>
      </c>
      <c r="Q55" s="103">
        <f t="shared" si="86"/>
        <v>0</v>
      </c>
      <c r="R55" s="103">
        <f t="shared" si="86"/>
        <v>201353311</v>
      </c>
      <c r="S55" s="103">
        <f t="shared" si="86"/>
        <v>732625824</v>
      </c>
      <c r="T55" s="103">
        <f t="shared" si="86"/>
        <v>0</v>
      </c>
      <c r="U55" s="103">
        <f t="shared" si="86"/>
        <v>0</v>
      </c>
      <c r="V55" s="103">
        <f t="shared" si="86"/>
        <v>732625824</v>
      </c>
      <c r="W55" s="105">
        <f t="shared" si="86"/>
        <v>1183325824</v>
      </c>
      <c r="X55" s="105">
        <f t="shared" si="86"/>
        <v>1140238000</v>
      </c>
      <c r="Y55" s="105">
        <f t="shared" si="86"/>
        <v>0</v>
      </c>
      <c r="Z55" s="105">
        <f t="shared" si="86"/>
        <v>2323563824</v>
      </c>
      <c r="AA55" s="179"/>
      <c r="AB55" s="179"/>
      <c r="AC55" s="179"/>
    </row>
    <row r="56" spans="1:29" ht="53.25" customHeight="1">
      <c r="A56" s="248"/>
      <c r="B56" s="248"/>
      <c r="C56" s="57" t="s">
        <v>146</v>
      </c>
      <c r="D56" s="57" t="s">
        <v>146</v>
      </c>
      <c r="E56" s="149" t="s">
        <v>166</v>
      </c>
      <c r="F56" s="148" t="s">
        <v>148</v>
      </c>
      <c r="G56" s="57" t="s">
        <v>196</v>
      </c>
      <c r="H56" s="42" t="s">
        <v>69</v>
      </c>
      <c r="I56" s="33" t="s">
        <v>66</v>
      </c>
      <c r="J56" s="112" t="s">
        <v>209</v>
      </c>
      <c r="K56" s="125">
        <f>176088000+1786082936</f>
        <v>1962170936</v>
      </c>
      <c r="L56" s="126"/>
      <c r="M56" s="126"/>
      <c r="N56" s="83">
        <f>SUM(K56:M56)</f>
        <v>1962170936</v>
      </c>
      <c r="O56" s="150">
        <v>0</v>
      </c>
      <c r="P56" s="94">
        <v>0</v>
      </c>
      <c r="Q56" s="94">
        <v>0</v>
      </c>
      <c r="R56" s="92">
        <f>+O56+P56+Q56</f>
        <v>0</v>
      </c>
      <c r="S56" s="182">
        <v>421231380</v>
      </c>
      <c r="T56" s="183">
        <v>0</v>
      </c>
      <c r="U56" s="183">
        <v>0</v>
      </c>
      <c r="V56" s="184">
        <f>+S56+T56+U56</f>
        <v>421231380</v>
      </c>
      <c r="W56" s="184">
        <f t="shared" ref="W56:Y57" si="87">SUM(K56-O56+S56)</f>
        <v>2383402316</v>
      </c>
      <c r="X56" s="184">
        <f t="shared" si="87"/>
        <v>0</v>
      </c>
      <c r="Y56" s="184">
        <f t="shared" si="87"/>
        <v>0</v>
      </c>
      <c r="Z56" s="184">
        <f>W56+X56+Y56</f>
        <v>2383402316</v>
      </c>
      <c r="AB56" s="177">
        <v>2383402316</v>
      </c>
    </row>
    <row r="57" spans="1:29" ht="53.25" customHeight="1">
      <c r="A57" s="248"/>
      <c r="B57" s="248"/>
      <c r="C57" s="57" t="s">
        <v>146</v>
      </c>
      <c r="D57" s="57" t="s">
        <v>146</v>
      </c>
      <c r="E57" s="170" t="s">
        <v>166</v>
      </c>
      <c r="F57" s="148" t="s">
        <v>148</v>
      </c>
      <c r="G57" s="57" t="s">
        <v>196</v>
      </c>
      <c r="H57" s="42" t="s">
        <v>72</v>
      </c>
      <c r="I57" s="33" t="s">
        <v>73</v>
      </c>
      <c r="J57" s="112" t="s">
        <v>209</v>
      </c>
      <c r="K57" s="125">
        <v>70000000</v>
      </c>
      <c r="L57" s="126"/>
      <c r="M57" s="127">
        <v>0</v>
      </c>
      <c r="N57" s="83">
        <f t="shared" ref="N57:N61" si="88">SUM(K57:M57)</f>
        <v>70000000</v>
      </c>
      <c r="O57" s="151">
        <v>87000</v>
      </c>
      <c r="P57" s="82"/>
      <c r="Q57" s="82"/>
      <c r="R57" s="83">
        <f>+O57+P57+Q57</f>
        <v>87000</v>
      </c>
      <c r="S57" s="185">
        <v>0</v>
      </c>
      <c r="T57" s="185"/>
      <c r="U57" s="185">
        <v>87000</v>
      </c>
      <c r="V57" s="185">
        <f>+S57+T57+U57</f>
        <v>87000</v>
      </c>
      <c r="W57" s="185">
        <f t="shared" si="87"/>
        <v>69913000</v>
      </c>
      <c r="X57" s="185">
        <f t="shared" si="87"/>
        <v>0</v>
      </c>
      <c r="Y57" s="185">
        <f t="shared" si="87"/>
        <v>87000</v>
      </c>
      <c r="Z57" s="185">
        <f t="shared" ref="Z57:Z61" si="89">W57+X57+Y57</f>
        <v>70000000</v>
      </c>
      <c r="AB57" s="177">
        <v>69913000</v>
      </c>
      <c r="AC57" s="177">
        <v>87000</v>
      </c>
    </row>
    <row r="58" spans="1:29" ht="53.25" customHeight="1">
      <c r="A58" s="248"/>
      <c r="B58" s="248"/>
      <c r="C58" s="57" t="s">
        <v>146</v>
      </c>
      <c r="D58" s="57" t="s">
        <v>146</v>
      </c>
      <c r="E58" s="171" t="s">
        <v>166</v>
      </c>
      <c r="F58" s="148" t="s">
        <v>148</v>
      </c>
      <c r="G58" s="57" t="s">
        <v>196</v>
      </c>
      <c r="H58" s="42" t="s">
        <v>70</v>
      </c>
      <c r="I58" s="33" t="s">
        <v>71</v>
      </c>
      <c r="J58" s="109"/>
      <c r="K58" s="121">
        <v>0</v>
      </c>
      <c r="L58" s="126"/>
      <c r="M58" s="126"/>
      <c r="N58" s="83">
        <f t="shared" si="88"/>
        <v>0</v>
      </c>
      <c r="O58" s="31"/>
      <c r="P58" s="27"/>
      <c r="Q58" s="27"/>
      <c r="R58" s="83">
        <f t="shared" ref="R58:R61" si="90">+O58+P58+Q58</f>
        <v>0</v>
      </c>
      <c r="S58" s="29"/>
      <c r="T58" s="27"/>
      <c r="U58" s="27"/>
      <c r="V58" s="28">
        <f t="shared" ref="V58:V61" si="91">+S58+T58+U58</f>
        <v>0</v>
      </c>
      <c r="W58" s="81">
        <f t="shared" ref="W58:Y61" si="92">SUM(K58-O58+S58)</f>
        <v>0</v>
      </c>
      <c r="X58" s="81">
        <f t="shared" si="92"/>
        <v>0</v>
      </c>
      <c r="Y58" s="81">
        <f t="shared" si="92"/>
        <v>0</v>
      </c>
      <c r="Z58" s="85">
        <f t="shared" si="89"/>
        <v>0</v>
      </c>
    </row>
    <row r="59" spans="1:29" ht="53.25" customHeight="1">
      <c r="A59" s="248"/>
      <c r="B59" s="248"/>
      <c r="C59" s="57" t="s">
        <v>146</v>
      </c>
      <c r="D59" s="57" t="s">
        <v>146</v>
      </c>
      <c r="E59" s="171" t="s">
        <v>166</v>
      </c>
      <c r="F59" s="148" t="s">
        <v>148</v>
      </c>
      <c r="G59" s="57" t="s">
        <v>196</v>
      </c>
      <c r="H59" s="42" t="s">
        <v>150</v>
      </c>
      <c r="I59" s="33" t="s">
        <v>151</v>
      </c>
      <c r="J59" s="167"/>
      <c r="K59" s="168">
        <v>0</v>
      </c>
      <c r="L59" s="169"/>
      <c r="M59" s="169"/>
      <c r="N59" s="83">
        <f t="shared" si="88"/>
        <v>0</v>
      </c>
      <c r="O59" s="31"/>
      <c r="P59" s="27"/>
      <c r="Q59" s="27"/>
      <c r="R59" s="83">
        <f t="shared" si="90"/>
        <v>0</v>
      </c>
      <c r="S59" s="29"/>
      <c r="T59" s="27"/>
      <c r="U59" s="27"/>
      <c r="V59" s="28">
        <f t="shared" si="91"/>
        <v>0</v>
      </c>
      <c r="W59" s="81">
        <f t="shared" si="92"/>
        <v>0</v>
      </c>
      <c r="X59" s="81">
        <f t="shared" si="92"/>
        <v>0</v>
      </c>
      <c r="Y59" s="81">
        <f t="shared" si="92"/>
        <v>0</v>
      </c>
      <c r="Z59" s="85">
        <f t="shared" si="89"/>
        <v>0</v>
      </c>
    </row>
    <row r="60" spans="1:29" ht="53.25" customHeight="1">
      <c r="A60" s="248"/>
      <c r="B60" s="248"/>
      <c r="C60" s="57" t="s">
        <v>146</v>
      </c>
      <c r="D60" s="57" t="s">
        <v>146</v>
      </c>
      <c r="E60" s="171" t="s">
        <v>195</v>
      </c>
      <c r="F60" s="148" t="s">
        <v>148</v>
      </c>
      <c r="G60" s="57" t="s">
        <v>196</v>
      </c>
      <c r="H60" s="42" t="s">
        <v>72</v>
      </c>
      <c r="I60" s="33" t="s">
        <v>73</v>
      </c>
      <c r="J60" s="109"/>
      <c r="K60" s="125">
        <v>450000000</v>
      </c>
      <c r="L60" s="126"/>
      <c r="M60" s="126">
        <v>87000</v>
      </c>
      <c r="N60" s="83">
        <f t="shared" si="88"/>
        <v>450087000</v>
      </c>
      <c r="O60" s="31">
        <v>450000000</v>
      </c>
      <c r="P60" s="27"/>
      <c r="Q60" s="27">
        <v>87000</v>
      </c>
      <c r="R60" s="83">
        <f t="shared" si="90"/>
        <v>450087000</v>
      </c>
      <c r="S60" s="29"/>
      <c r="T60" s="27"/>
      <c r="U60" s="27"/>
      <c r="V60" s="28">
        <f t="shared" si="91"/>
        <v>0</v>
      </c>
      <c r="W60" s="81">
        <f t="shared" si="92"/>
        <v>0</v>
      </c>
      <c r="X60" s="81">
        <f t="shared" ref="X60:X61" si="93">SUM(L60-P60+T60)</f>
        <v>0</v>
      </c>
      <c r="Y60" s="81">
        <f t="shared" ref="Y60:Y61" si="94">SUM(M60-Q60+U60)</f>
        <v>0</v>
      </c>
      <c r="Z60" s="85">
        <f t="shared" si="89"/>
        <v>0</v>
      </c>
    </row>
    <row r="61" spans="1:29" ht="53.25" customHeight="1">
      <c r="A61" s="248"/>
      <c r="B61" s="248"/>
      <c r="C61" s="57" t="s">
        <v>146</v>
      </c>
      <c r="D61" s="57" t="s">
        <v>146</v>
      </c>
      <c r="E61" s="171" t="s">
        <v>195</v>
      </c>
      <c r="F61" s="148" t="s">
        <v>148</v>
      </c>
      <c r="G61" s="57" t="s">
        <v>196</v>
      </c>
      <c r="H61" s="42" t="s">
        <v>69</v>
      </c>
      <c r="I61" s="33" t="s">
        <v>66</v>
      </c>
      <c r="J61" s="109"/>
      <c r="K61" s="125">
        <v>522877753</v>
      </c>
      <c r="L61" s="126"/>
      <c r="M61" s="126"/>
      <c r="N61" s="83">
        <f t="shared" si="88"/>
        <v>522877753</v>
      </c>
      <c r="O61" s="31">
        <v>522877753</v>
      </c>
      <c r="P61" s="27"/>
      <c r="Q61" s="27"/>
      <c r="R61" s="83">
        <f t="shared" si="90"/>
        <v>522877753</v>
      </c>
      <c r="S61" s="29"/>
      <c r="T61" s="27"/>
      <c r="U61" s="27"/>
      <c r="V61" s="28">
        <f t="shared" si="91"/>
        <v>0</v>
      </c>
      <c r="W61" s="81">
        <f t="shared" si="92"/>
        <v>0</v>
      </c>
      <c r="X61" s="81">
        <f t="shared" si="93"/>
        <v>0</v>
      </c>
      <c r="Y61" s="81">
        <f t="shared" si="94"/>
        <v>0</v>
      </c>
      <c r="Z61" s="85">
        <f t="shared" si="89"/>
        <v>0</v>
      </c>
      <c r="AB61" s="177">
        <v>2383402316</v>
      </c>
    </row>
    <row r="62" spans="1:29" s="21" customFormat="1" ht="12" customHeight="1">
      <c r="A62" s="248"/>
      <c r="B62" s="248"/>
      <c r="C62" s="266" t="s">
        <v>171</v>
      </c>
      <c r="D62" s="266"/>
      <c r="E62" s="266"/>
      <c r="F62" s="266"/>
      <c r="G62" s="266"/>
      <c r="H62" s="266"/>
      <c r="I62" s="266"/>
      <c r="J62" s="266"/>
      <c r="K62" s="102">
        <f>SUM(K56:K61)</f>
        <v>3005048689</v>
      </c>
      <c r="L62" s="102">
        <f t="shared" ref="L62:M62" si="95">SUM(L56:L61)</f>
        <v>0</v>
      </c>
      <c r="M62" s="102">
        <f t="shared" si="95"/>
        <v>87000</v>
      </c>
      <c r="N62" s="102">
        <f>SUM(N56:N61)</f>
        <v>3005135689</v>
      </c>
      <c r="O62" s="101">
        <f t="shared" ref="O62:R62" si="96">SUM(O56:O59)</f>
        <v>87000</v>
      </c>
      <c r="P62" s="101">
        <f>SUM(P56:P59)</f>
        <v>0</v>
      </c>
      <c r="Q62" s="101">
        <f t="shared" si="96"/>
        <v>0</v>
      </c>
      <c r="R62" s="101">
        <f t="shared" si="96"/>
        <v>87000</v>
      </c>
      <c r="S62" s="101">
        <f>SUM(S56:S59)</f>
        <v>421231380</v>
      </c>
      <c r="T62" s="101">
        <f>SUM(T56:T59)</f>
        <v>0</v>
      </c>
      <c r="U62" s="101">
        <f t="shared" ref="U62" si="97">SUM(U56:U59)</f>
        <v>87000</v>
      </c>
      <c r="V62" s="101">
        <f>SUM(V56:V59)</f>
        <v>421318380</v>
      </c>
      <c r="W62" s="102">
        <f>SUM(W56:W61)</f>
        <v>2453315316</v>
      </c>
      <c r="X62" s="102">
        <f t="shared" ref="X62:Y62" si="98">SUM(X56:X61)</f>
        <v>0</v>
      </c>
      <c r="Y62" s="102">
        <f t="shared" si="98"/>
        <v>87000</v>
      </c>
      <c r="Z62" s="102">
        <f>SUM(Z56:Z61)</f>
        <v>2453402316</v>
      </c>
      <c r="AA62" s="179"/>
      <c r="AB62" s="179"/>
      <c r="AC62" s="179"/>
    </row>
    <row r="63" spans="1:29" s="22" customFormat="1" ht="24.95" customHeight="1">
      <c r="A63" s="248"/>
      <c r="B63" s="248"/>
      <c r="C63" s="267" t="s">
        <v>147</v>
      </c>
      <c r="D63" s="267"/>
      <c r="E63" s="267"/>
      <c r="F63" s="267"/>
      <c r="G63" s="267"/>
      <c r="H63" s="267"/>
      <c r="I63" s="267"/>
      <c r="J63" s="267"/>
      <c r="K63" s="105">
        <f>K62</f>
        <v>3005048689</v>
      </c>
      <c r="L63" s="105">
        <f>L62</f>
        <v>0</v>
      </c>
      <c r="M63" s="105">
        <f>M62</f>
        <v>87000</v>
      </c>
      <c r="N63" s="105">
        <f>N62</f>
        <v>3005135689</v>
      </c>
      <c r="O63" s="103">
        <f t="shared" ref="O63:V63" si="99">O62</f>
        <v>87000</v>
      </c>
      <c r="P63" s="103">
        <f t="shared" si="99"/>
        <v>0</v>
      </c>
      <c r="Q63" s="103">
        <f t="shared" si="99"/>
        <v>0</v>
      </c>
      <c r="R63" s="103">
        <f t="shared" si="99"/>
        <v>87000</v>
      </c>
      <c r="S63" s="103">
        <f t="shared" si="99"/>
        <v>421231380</v>
      </c>
      <c r="T63" s="103">
        <f t="shared" si="99"/>
        <v>0</v>
      </c>
      <c r="U63" s="103">
        <f t="shared" si="99"/>
        <v>87000</v>
      </c>
      <c r="V63" s="103">
        <f t="shared" si="99"/>
        <v>421318380</v>
      </c>
      <c r="W63" s="105">
        <f>W62</f>
        <v>2453315316</v>
      </c>
      <c r="X63" s="105">
        <f>X62</f>
        <v>0</v>
      </c>
      <c r="Y63" s="105">
        <f>Y62</f>
        <v>87000</v>
      </c>
      <c r="Z63" s="105">
        <f>Z62</f>
        <v>2453402316</v>
      </c>
      <c r="AA63" s="179"/>
      <c r="AB63" s="179"/>
      <c r="AC63" s="179"/>
    </row>
    <row r="64" spans="1:29" ht="47.25" customHeight="1">
      <c r="A64" s="248"/>
      <c r="B64" s="274" t="s">
        <v>193</v>
      </c>
      <c r="C64" s="274"/>
      <c r="D64" s="274"/>
      <c r="E64" s="274"/>
      <c r="F64" s="274"/>
      <c r="G64" s="274"/>
      <c r="H64" s="274"/>
      <c r="I64" s="274"/>
      <c r="J64" s="274"/>
      <c r="K64" s="111">
        <f>K55+K63</f>
        <v>3657102000</v>
      </c>
      <c r="L64" s="111">
        <f t="shared" ref="L64:N64" si="100">L55+L63</f>
        <v>1140238000</v>
      </c>
      <c r="M64" s="111">
        <f t="shared" si="100"/>
        <v>87000</v>
      </c>
      <c r="N64" s="111">
        <f t="shared" si="100"/>
        <v>4797427000</v>
      </c>
      <c r="O64" s="110">
        <f t="shared" ref="O64:Q64" si="101">O63+O55+O46+O42+O38+O33</f>
        <v>594979451</v>
      </c>
      <c r="P64" s="110">
        <f t="shared" si="101"/>
        <v>0</v>
      </c>
      <c r="Q64" s="110">
        <f t="shared" si="101"/>
        <v>0</v>
      </c>
      <c r="R64" s="110">
        <f>R63+R55+R46+R42+R38+R33</f>
        <v>594979451</v>
      </c>
      <c r="S64" s="110">
        <f t="shared" ref="S64:V64" si="102">S63+S55+S46+S42+S38+S33</f>
        <v>1567857204</v>
      </c>
      <c r="T64" s="110">
        <f t="shared" si="102"/>
        <v>0</v>
      </c>
      <c r="U64" s="110">
        <f t="shared" si="102"/>
        <v>87000</v>
      </c>
      <c r="V64" s="110">
        <f t="shared" si="102"/>
        <v>1567944204</v>
      </c>
      <c r="W64" s="111">
        <f>W55+W63</f>
        <v>3636641140</v>
      </c>
      <c r="X64" s="111">
        <f t="shared" ref="X64:Z64" si="103">X55+X63</f>
        <v>1140238000</v>
      </c>
      <c r="Y64" s="111">
        <f t="shared" si="103"/>
        <v>87000</v>
      </c>
      <c r="Z64" s="111">
        <f t="shared" si="103"/>
        <v>4776966140</v>
      </c>
    </row>
    <row r="65" spans="1:29" ht="20.100000000000001" customHeight="1">
      <c r="A65" s="275" t="s">
        <v>152</v>
      </c>
      <c r="B65" s="275"/>
      <c r="C65" s="275"/>
      <c r="D65" s="275"/>
      <c r="E65" s="275"/>
      <c r="F65" s="250"/>
      <c r="G65" s="250"/>
      <c r="H65" s="250"/>
      <c r="I65" s="250"/>
      <c r="J65" s="250"/>
      <c r="K65" s="86">
        <f t="shared" ref="K65:Y65" si="104">K47+K64</f>
        <v>5857102000</v>
      </c>
      <c r="L65" s="86">
        <f t="shared" si="104"/>
        <v>1140238000</v>
      </c>
      <c r="M65" s="86">
        <f t="shared" si="104"/>
        <v>87000</v>
      </c>
      <c r="N65" s="86">
        <f t="shared" si="104"/>
        <v>6997427000</v>
      </c>
      <c r="O65" s="64">
        <f t="shared" si="104"/>
        <v>805579451</v>
      </c>
      <c r="P65" s="64">
        <f t="shared" si="104"/>
        <v>0</v>
      </c>
      <c r="Q65" s="64">
        <f t="shared" si="104"/>
        <v>0</v>
      </c>
      <c r="R65" s="64">
        <f t="shared" si="104"/>
        <v>805579451</v>
      </c>
      <c r="S65" s="64">
        <f t="shared" si="104"/>
        <v>1981857204</v>
      </c>
      <c r="T65" s="64">
        <f t="shared" si="104"/>
        <v>0</v>
      </c>
      <c r="U65" s="64">
        <f t="shared" si="104"/>
        <v>87000</v>
      </c>
      <c r="V65" s="64">
        <f t="shared" si="104"/>
        <v>1981944204</v>
      </c>
      <c r="W65" s="86">
        <f t="shared" si="104"/>
        <v>5857102000</v>
      </c>
      <c r="X65" s="86">
        <f t="shared" si="104"/>
        <v>1140238000</v>
      </c>
      <c r="Y65" s="86">
        <f t="shared" si="104"/>
        <v>87000</v>
      </c>
      <c r="Z65" s="86">
        <f>Z47+Z64</f>
        <v>6997427000</v>
      </c>
    </row>
    <row r="66" spans="1:29" ht="30.75" customHeight="1">
      <c r="A66" s="281" t="s">
        <v>201</v>
      </c>
      <c r="B66" s="281"/>
      <c r="C66" s="281"/>
      <c r="D66" s="281"/>
      <c r="E66" s="140"/>
      <c r="F66" s="252" t="s">
        <v>157</v>
      </c>
      <c r="G66" s="252"/>
      <c r="H66" s="252"/>
      <c r="I66" s="252"/>
      <c r="J66" s="252"/>
      <c r="K66" s="128">
        <v>5857102000</v>
      </c>
      <c r="L66" s="128">
        <v>1140238000</v>
      </c>
      <c r="M66" s="128">
        <v>87000</v>
      </c>
      <c r="N66" s="128">
        <f>SUM(K66:M66)</f>
        <v>6997427000</v>
      </c>
      <c r="O66" s="108">
        <f>N66-N65</f>
        <v>0</v>
      </c>
      <c r="V66" s="10"/>
      <c r="W66" s="76"/>
      <c r="X66" s="76"/>
      <c r="Y66" s="76"/>
      <c r="Z66" s="76"/>
    </row>
    <row r="67" spans="1:29" ht="39.950000000000003" customHeight="1">
      <c r="A67" s="279"/>
      <c r="B67" s="279"/>
      <c r="C67" s="279"/>
      <c r="D67" s="80"/>
      <c r="E67" s="80"/>
      <c r="F67" s="13"/>
      <c r="G67" s="13"/>
      <c r="H67" s="13"/>
      <c r="I67" s="25"/>
      <c r="J67" s="25"/>
      <c r="N67" s="130" t="s">
        <v>200</v>
      </c>
      <c r="P67" s="108"/>
      <c r="T67" s="108"/>
      <c r="W67" s="129"/>
      <c r="X67" s="129"/>
      <c r="Y67" s="16"/>
      <c r="Z67" s="65" t="str">
        <f>N67</f>
        <v>Versión: 01
FECHA: 22/01/2025</v>
      </c>
    </row>
    <row r="68" spans="1:29" ht="15" customHeight="1">
      <c r="A68" s="255" t="s">
        <v>111</v>
      </c>
      <c r="B68" s="255"/>
      <c r="C68" s="255"/>
      <c r="D68" s="12"/>
      <c r="E68" s="12"/>
      <c r="F68" s="251" t="s">
        <v>112</v>
      </c>
      <c r="G68" s="251"/>
      <c r="H68" s="251"/>
      <c r="I68" s="23"/>
      <c r="J68" s="23"/>
      <c r="M68" s="131"/>
      <c r="N68" s="131"/>
      <c r="W68" s="277" t="s">
        <v>158</v>
      </c>
      <c r="X68" s="277"/>
      <c r="Y68" s="142"/>
      <c r="Z68" s="142"/>
    </row>
    <row r="69" spans="1:29" s="8" customFormat="1" ht="15" customHeight="1">
      <c r="A69" s="257" t="s">
        <v>78</v>
      </c>
      <c r="B69" s="257"/>
      <c r="C69" s="257"/>
      <c r="F69" s="254" t="s">
        <v>83</v>
      </c>
      <c r="G69" s="254"/>
      <c r="H69" s="254"/>
      <c r="I69" s="24"/>
      <c r="J69" s="24"/>
      <c r="M69" s="132"/>
      <c r="N69" s="132"/>
      <c r="W69" s="272" t="s">
        <v>2</v>
      </c>
      <c r="X69" s="272"/>
      <c r="Y69" s="141"/>
      <c r="Z69" s="141"/>
      <c r="AA69" s="181"/>
      <c r="AB69" s="181"/>
      <c r="AC69" s="181"/>
    </row>
    <row r="70" spans="1:29">
      <c r="M70" s="133"/>
      <c r="N70" s="133"/>
    </row>
    <row r="71" spans="1:29" ht="52.5" customHeight="1">
      <c r="M71" s="133"/>
      <c r="N71" s="133"/>
    </row>
    <row r="72" spans="1:29" ht="20.25" customHeight="1">
      <c r="M72" s="133"/>
      <c r="N72" s="133"/>
    </row>
    <row r="73" spans="1:29" ht="27" customHeight="1">
      <c r="M73" s="133"/>
      <c r="N73" s="133"/>
    </row>
    <row r="74" spans="1:29">
      <c r="M74" s="133"/>
      <c r="N74" s="133"/>
    </row>
    <row r="75" spans="1:29">
      <c r="M75" s="133"/>
      <c r="N75" s="133"/>
    </row>
    <row r="76" spans="1:29">
      <c r="M76" s="133"/>
      <c r="N76" s="133"/>
    </row>
    <row r="77" spans="1:29">
      <c r="M77" s="133"/>
      <c r="N77" s="133"/>
    </row>
    <row r="78" spans="1:29">
      <c r="M78" s="133"/>
      <c r="N78" s="133"/>
    </row>
    <row r="79" spans="1:29">
      <c r="M79" s="133"/>
      <c r="N79" s="133"/>
    </row>
    <row r="80" spans="1:29">
      <c r="M80" s="133"/>
      <c r="N80" s="133"/>
    </row>
    <row r="81" spans="13:14">
      <c r="M81" s="133"/>
      <c r="N81" s="133"/>
    </row>
  </sheetData>
  <mergeCells count="66">
    <mergeCell ref="A1:C4"/>
    <mergeCell ref="D1:X4"/>
    <mergeCell ref="Y1:Z1"/>
    <mergeCell ref="Y2:Z2"/>
    <mergeCell ref="Y3:Z3"/>
    <mergeCell ref="Y4:Z4"/>
    <mergeCell ref="A5:B5"/>
    <mergeCell ref="C5:Z5"/>
    <mergeCell ref="A6:B6"/>
    <mergeCell ref="C6:Z6"/>
    <mergeCell ref="A7:B7"/>
    <mergeCell ref="C7:Z7"/>
    <mergeCell ref="A8:B8"/>
    <mergeCell ref="C8:Z8"/>
    <mergeCell ref="A10:A11"/>
    <mergeCell ref="B10:B11"/>
    <mergeCell ref="C10:C11"/>
    <mergeCell ref="D10:D11"/>
    <mergeCell ref="E10:E11"/>
    <mergeCell ref="F10:F11"/>
    <mergeCell ref="G10:G11"/>
    <mergeCell ref="H10:H11"/>
    <mergeCell ref="S10:U10"/>
    <mergeCell ref="V10:V11"/>
    <mergeCell ref="W10:Y10"/>
    <mergeCell ref="Z10:Z11"/>
    <mergeCell ref="I10:I11"/>
    <mergeCell ref="J10:J11"/>
    <mergeCell ref="A12:A47"/>
    <mergeCell ref="B12:B46"/>
    <mergeCell ref="C14:J14"/>
    <mergeCell ref="C33:J33"/>
    <mergeCell ref="C37:J37"/>
    <mergeCell ref="C38:J38"/>
    <mergeCell ref="C17:J17"/>
    <mergeCell ref="C20:J20"/>
    <mergeCell ref="C23:J23"/>
    <mergeCell ref="C26:J26"/>
    <mergeCell ref="C29:J29"/>
    <mergeCell ref="C32:J32"/>
    <mergeCell ref="K10:M10"/>
    <mergeCell ref="N10:N11"/>
    <mergeCell ref="O10:Q10"/>
    <mergeCell ref="R10:R11"/>
    <mergeCell ref="A67:C67"/>
    <mergeCell ref="C41:J41"/>
    <mergeCell ref="C42:J42"/>
    <mergeCell ref="C45:J45"/>
    <mergeCell ref="C46:J46"/>
    <mergeCell ref="B47:J47"/>
    <mergeCell ref="A48:A64"/>
    <mergeCell ref="B48:B63"/>
    <mergeCell ref="C54:J54"/>
    <mergeCell ref="C55:J55"/>
    <mergeCell ref="C62:J62"/>
    <mergeCell ref="C63:J63"/>
    <mergeCell ref="W68:X68"/>
    <mergeCell ref="A69:C69"/>
    <mergeCell ref="F69:H69"/>
    <mergeCell ref="W69:X69"/>
    <mergeCell ref="B64:J64"/>
    <mergeCell ref="A65:J65"/>
    <mergeCell ref="A66:D66"/>
    <mergeCell ref="F66:J66"/>
    <mergeCell ref="A68:C68"/>
    <mergeCell ref="F68:H68"/>
  </mergeCells>
  <printOptions horizontalCentered="1"/>
  <pageMargins left="0.9055118110236221" right="0.11811023622047245" top="0.35433070866141736" bottom="0" header="0.31496062992125984" footer="0.31496062992125984"/>
  <pageSetup paperSize="14" scale="50" orientation="landscape" r:id="rId1"/>
  <rowBreaks count="2" manualBreakCount="2">
    <brk id="33" max="25" man="1"/>
    <brk id="55" max="25" man="1"/>
  </rowBreaks>
  <colBreaks count="2" manualBreakCount="2">
    <brk id="26" max="68" man="1"/>
    <brk id="27" max="6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PP V0</vt:lpstr>
      <vt:lpstr>PP BCS V2</vt:lpstr>
      <vt:lpstr>PP BCS V1P</vt:lpstr>
      <vt:lpstr>Hoja2</vt:lpstr>
      <vt:lpstr>PP BCS V1 (2)</vt:lpstr>
      <vt:lpstr>PP BCS V1</vt:lpstr>
      <vt:lpstr>'PP BCS V1'!Área_de_impresión</vt:lpstr>
      <vt:lpstr>'PP BCS V1 (2)'!Área_de_impresión</vt:lpstr>
      <vt:lpstr>'PP BCS V1P'!Área_de_impresión</vt:lpstr>
      <vt:lpstr>'PP BCS V2'!Área_de_impresión</vt:lpstr>
      <vt:lpstr>'PP V0'!Área_de_impresión</vt:lpstr>
      <vt:lpstr>'PP BCS V1'!Títulos_a_imprimir</vt:lpstr>
      <vt:lpstr>'PP BCS V1 (2)'!Títulos_a_imprimir</vt:lpstr>
      <vt:lpstr>'PP BCS V1P'!Títulos_a_imprimir</vt:lpstr>
      <vt:lpstr>'PP BCS V2'!Títulos_a_imprimir</vt:lpstr>
      <vt:lpstr>'PP V0'!Títulos_a_imprimir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Idep</dc:creator>
  <cp:lastModifiedBy>Adriana Correa Guarín</cp:lastModifiedBy>
  <cp:lastPrinted>2025-01-22T21:11:12Z</cp:lastPrinted>
  <dcterms:created xsi:type="dcterms:W3CDTF">2020-06-25T16:36:00Z</dcterms:created>
  <dcterms:modified xsi:type="dcterms:W3CDTF">2025-01-31T16:31:34Z</dcterms:modified>
</cp:coreProperties>
</file>