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IDEP\POA\2017\"/>
    </mc:Choice>
  </mc:AlternateContent>
  <bookViews>
    <workbookView xWindow="0" yWindow="0" windowWidth="20490" windowHeight="7755"/>
  </bookViews>
  <sheets>
    <sheet name="Seg IV trimestre" sheetId="1" r:id="rId1"/>
    <sheet name="Hoja2" sheetId="2" state="hidden" r:id="rId2"/>
    <sheet name="Hoja3" sheetId="3" state="hidden" r:id="rId3"/>
  </sheets>
  <definedNames>
    <definedName name="_xlnm._FilterDatabase" localSheetId="0" hidden="1">'Seg IV trimestre'!$A$6:$AA$109</definedName>
    <definedName name="_xlnm.Print_Area" localSheetId="0">'Seg IV trimestre'!$A$1:$Z$102</definedName>
  </definedNames>
  <calcPr calcId="152511"/>
</workbook>
</file>

<file path=xl/calcChain.xml><?xml version="1.0" encoding="utf-8"?>
<calcChain xmlns="http://schemas.openxmlformats.org/spreadsheetml/2006/main">
  <c r="T97" i="1" l="1"/>
  <c r="U97" i="1" s="1"/>
  <c r="U78" i="1"/>
  <c r="T103" i="1" l="1"/>
  <c r="S103" i="1"/>
  <c r="R103" i="1"/>
  <c r="Q103" i="1"/>
  <c r="U99" i="1"/>
  <c r="T20" i="1" l="1"/>
  <c r="O87" i="1" l="1"/>
  <c r="V86" i="1" l="1"/>
  <c r="T67" i="1" l="1"/>
  <c r="T66" i="1"/>
  <c r="V78" i="1" l="1"/>
  <c r="T77" i="1"/>
  <c r="T42" i="1"/>
  <c r="U42" i="1" s="1"/>
  <c r="V42" i="1" s="1"/>
  <c r="T40" i="1"/>
  <c r="U40" i="1" s="1"/>
  <c r="V40" i="1" s="1"/>
  <c r="T39" i="1"/>
  <c r="U39" i="1" s="1"/>
  <c r="T37" i="1"/>
  <c r="U37" i="1" s="1"/>
  <c r="V37" i="1" s="1"/>
  <c r="T36" i="1"/>
  <c r="U36" i="1" s="1"/>
  <c r="V36" i="1" s="1"/>
  <c r="T35" i="1"/>
  <c r="U35" i="1" s="1"/>
  <c r="V35" i="1" s="1"/>
  <c r="T34" i="1"/>
  <c r="U34" i="1" s="1"/>
  <c r="V34" i="1" s="1"/>
  <c r="T33" i="1"/>
  <c r="U33" i="1" s="1"/>
  <c r="V33" i="1" s="1"/>
  <c r="T32" i="1"/>
  <c r="U32" i="1" s="1"/>
  <c r="V32" i="1" s="1"/>
  <c r="T31" i="1"/>
  <c r="U31" i="1" s="1"/>
  <c r="T79" i="1"/>
  <c r="T47" i="1"/>
  <c r="U47" i="1" s="1"/>
  <c r="V47" i="1" s="1"/>
  <c r="B123" i="1"/>
  <c r="O106" i="1"/>
  <c r="O105" i="1"/>
  <c r="O104" i="1"/>
  <c r="T88" i="1"/>
  <c r="T60" i="1"/>
  <c r="T57" i="1"/>
  <c r="B18" i="2"/>
  <c r="V99" i="1"/>
  <c r="V97" i="1"/>
  <c r="V88" i="1"/>
  <c r="U60" i="1"/>
  <c r="O109" i="1"/>
  <c r="O108" i="1"/>
  <c r="O107" i="1"/>
  <c r="O103" i="1"/>
  <c r="O86" i="1"/>
  <c r="O54" i="1"/>
  <c r="O53" i="1"/>
  <c r="O49" i="1"/>
  <c r="J102" i="1"/>
  <c r="J101" i="1"/>
  <c r="J100" i="1"/>
  <c r="J96" i="1"/>
  <c r="J95" i="1"/>
  <c r="J93" i="1"/>
  <c r="J87" i="1"/>
  <c r="J82" i="1"/>
  <c r="J80" i="1"/>
  <c r="J79" i="1"/>
  <c r="J76" i="1"/>
  <c r="J74" i="1"/>
  <c r="J73" i="1"/>
  <c r="J72" i="1"/>
  <c r="J67" i="1"/>
  <c r="U67" i="1" s="1"/>
  <c r="J66" i="1"/>
  <c r="J58" i="1"/>
  <c r="J56" i="1"/>
  <c r="J55" i="1"/>
  <c r="J50" i="1"/>
  <c r="J45" i="1"/>
  <c r="J44" i="1"/>
  <c r="J30" i="1"/>
  <c r="J27" i="1"/>
  <c r="J26" i="1"/>
  <c r="J22" i="1"/>
  <c r="J20" i="1"/>
  <c r="J19" i="1"/>
  <c r="J15" i="1"/>
  <c r="J52" i="1"/>
  <c r="T17" i="1"/>
  <c r="U17" i="1" s="1"/>
  <c r="U109" i="1"/>
  <c r="V109" i="1" s="1"/>
  <c r="U104" i="1"/>
  <c r="U85" i="1"/>
  <c r="U69" i="1"/>
  <c r="V69" i="1" s="1"/>
  <c r="U57" i="1"/>
  <c r="V57" i="1" s="1"/>
  <c r="U108" i="1"/>
  <c r="U107" i="1"/>
  <c r="V107" i="1" s="1"/>
  <c r="U106" i="1"/>
  <c r="V106" i="1" s="1"/>
  <c r="U105" i="1"/>
  <c r="V105" i="1" s="1"/>
  <c r="T28" i="1"/>
  <c r="U28" i="1"/>
  <c r="V28" i="1" s="1"/>
  <c r="T9" i="1"/>
  <c r="U9" i="1" s="1"/>
  <c r="V9" i="1" s="1"/>
  <c r="T10" i="1"/>
  <c r="U10" i="1" s="1"/>
  <c r="V10" i="1" s="1"/>
  <c r="T11" i="1"/>
  <c r="U11" i="1" s="1"/>
  <c r="V11" i="1" s="1"/>
  <c r="T12" i="1"/>
  <c r="U12" i="1" s="1"/>
  <c r="V12" i="1" s="1"/>
  <c r="T13" i="1"/>
  <c r="U13" i="1" s="1"/>
  <c r="V13" i="1" s="1"/>
  <c r="T14" i="1"/>
  <c r="U14" i="1" s="1"/>
  <c r="T15" i="1"/>
  <c r="T16" i="1"/>
  <c r="U16" i="1" s="1"/>
  <c r="T18" i="1"/>
  <c r="U18" i="1" s="1"/>
  <c r="V18" i="1" s="1"/>
  <c r="T19" i="1"/>
  <c r="T21" i="1"/>
  <c r="U21" i="1" s="1"/>
  <c r="V21" i="1" s="1"/>
  <c r="T22" i="1"/>
  <c r="T23" i="1"/>
  <c r="U23" i="1" s="1"/>
  <c r="T24" i="1"/>
  <c r="U24" i="1" s="1"/>
  <c r="V24" i="1" s="1"/>
  <c r="T25" i="1"/>
  <c r="U25" i="1" s="1"/>
  <c r="T26" i="1"/>
  <c r="T27" i="1"/>
  <c r="T29" i="1"/>
  <c r="U29" i="1" s="1"/>
  <c r="V29" i="1" s="1"/>
  <c r="T30" i="1"/>
  <c r="T38" i="1"/>
  <c r="T41" i="1"/>
  <c r="T43" i="1"/>
  <c r="T44" i="1"/>
  <c r="T46" i="1"/>
  <c r="U46" i="1" s="1"/>
  <c r="V46" i="1" s="1"/>
  <c r="T48" i="1"/>
  <c r="U48" i="1" s="1"/>
  <c r="V48" i="1" s="1"/>
  <c r="T49" i="1"/>
  <c r="T50" i="1"/>
  <c r="T51" i="1"/>
  <c r="U51" i="1" s="1"/>
  <c r="T52" i="1"/>
  <c r="T53" i="1"/>
  <c r="T54" i="1"/>
  <c r="T55" i="1"/>
  <c r="T56" i="1"/>
  <c r="T58" i="1"/>
  <c r="T59" i="1"/>
  <c r="U59" i="1" s="1"/>
  <c r="T61" i="1"/>
  <c r="U61" i="1" s="1"/>
  <c r="T62" i="1"/>
  <c r="U62" i="1" s="1"/>
  <c r="T63" i="1"/>
  <c r="U63" i="1" s="1"/>
  <c r="V63" i="1" s="1"/>
  <c r="T64" i="1"/>
  <c r="U64" i="1" s="1"/>
  <c r="V64" i="1" s="1"/>
  <c r="T65" i="1"/>
  <c r="U65" i="1" s="1"/>
  <c r="V65" i="1" s="1"/>
  <c r="T68" i="1"/>
  <c r="U68" i="1" s="1"/>
  <c r="T69" i="1"/>
  <c r="T70" i="1"/>
  <c r="U70" i="1" s="1"/>
  <c r="T71" i="1"/>
  <c r="U71" i="1" s="1"/>
  <c r="V71" i="1" s="1"/>
  <c r="T72" i="1"/>
  <c r="T73" i="1"/>
  <c r="T74" i="1"/>
  <c r="T75" i="1"/>
  <c r="U75" i="1" s="1"/>
  <c r="T76" i="1"/>
  <c r="T80" i="1"/>
  <c r="T81" i="1"/>
  <c r="U81" i="1" s="1"/>
  <c r="V81" i="1" s="1"/>
  <c r="T82" i="1"/>
  <c r="T83" i="1"/>
  <c r="U83" i="1" s="1"/>
  <c r="T84" i="1"/>
  <c r="U84" i="1" s="1"/>
  <c r="V84" i="1" s="1"/>
  <c r="T85" i="1"/>
  <c r="T86" i="1"/>
  <c r="T87" i="1"/>
  <c r="U87" i="1" s="1"/>
  <c r="T89" i="1"/>
  <c r="U89" i="1" s="1"/>
  <c r="T90" i="1"/>
  <c r="U90" i="1" s="1"/>
  <c r="V90" i="1" s="1"/>
  <c r="T91" i="1"/>
  <c r="U91" i="1" s="1"/>
  <c r="T92" i="1"/>
  <c r="U92" i="1" s="1"/>
  <c r="T93" i="1"/>
  <c r="T94" i="1"/>
  <c r="U94" i="1" s="1"/>
  <c r="V94" i="1" s="1"/>
  <c r="T95" i="1"/>
  <c r="T96" i="1"/>
  <c r="T98" i="1"/>
  <c r="U98" i="1" s="1"/>
  <c r="V98" i="1" s="1"/>
  <c r="T99" i="1"/>
  <c r="T100" i="1"/>
  <c r="T101" i="1"/>
  <c r="T102" i="1"/>
  <c r="T104" i="1"/>
  <c r="T105" i="1"/>
  <c r="T106" i="1"/>
  <c r="T107" i="1"/>
  <c r="T108" i="1"/>
  <c r="T109" i="1"/>
  <c r="T8" i="1"/>
  <c r="U8" i="1" s="1"/>
  <c r="V8" i="1" s="1"/>
  <c r="G43" i="1"/>
  <c r="G42" i="1"/>
  <c r="G41" i="1"/>
  <c r="G40" i="1"/>
  <c r="G39" i="1"/>
  <c r="G38" i="1"/>
  <c r="V38" i="1" s="1"/>
  <c r="G37" i="1"/>
  <c r="G36" i="1"/>
  <c r="G35" i="1"/>
  <c r="G34" i="1"/>
  <c r="G33" i="1"/>
  <c r="G32" i="1"/>
  <c r="G31"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V54" i="1" s="1"/>
  <c r="G53" i="1"/>
  <c r="V53" i="1" s="1"/>
  <c r="G52" i="1"/>
  <c r="G51" i="1"/>
  <c r="G50" i="1"/>
  <c r="G49" i="1"/>
  <c r="G48" i="1"/>
  <c r="G47" i="1"/>
  <c r="G46" i="1"/>
  <c r="G45" i="1"/>
  <c r="G44" i="1"/>
  <c r="G30" i="1"/>
  <c r="G29" i="1"/>
  <c r="G28" i="1"/>
  <c r="G27" i="1"/>
  <c r="G26" i="1"/>
  <c r="G25" i="1"/>
  <c r="G24" i="1"/>
  <c r="G23" i="1"/>
  <c r="G22" i="1"/>
  <c r="G21" i="1"/>
  <c r="G20" i="1"/>
  <c r="G19" i="1"/>
  <c r="G18" i="1"/>
  <c r="G17" i="1"/>
  <c r="G16" i="1"/>
  <c r="G15" i="1"/>
  <c r="G14" i="1"/>
  <c r="G13" i="1"/>
  <c r="G12" i="1"/>
  <c r="G11" i="1"/>
  <c r="G10" i="1"/>
  <c r="G9" i="1"/>
  <c r="G8" i="1"/>
  <c r="V49" i="1"/>
  <c r="V43" i="1"/>
  <c r="V41" i="1"/>
  <c r="U77" i="1" l="1"/>
  <c r="V77" i="1" s="1"/>
  <c r="U73" i="1"/>
  <c r="V73" i="1" s="1"/>
  <c r="U100" i="1"/>
  <c r="V100" i="1" s="1"/>
  <c r="U76" i="1"/>
  <c r="V76" i="1" s="1"/>
  <c r="U96" i="1"/>
  <c r="V96" i="1" s="1"/>
  <c r="U74" i="1"/>
  <c r="V74" i="1" s="1"/>
  <c r="U56" i="1"/>
  <c r="V56" i="1" s="1"/>
  <c r="V85" i="1"/>
  <c r="U26" i="1"/>
  <c r="V26" i="1" s="1"/>
  <c r="V20" i="1"/>
  <c r="U80" i="1"/>
  <c r="V80" i="1" s="1"/>
  <c r="U55" i="1"/>
  <c r="V55" i="1" s="1"/>
  <c r="U101" i="1"/>
  <c r="V101" i="1" s="1"/>
  <c r="U66" i="1"/>
  <c r="V66" i="1" s="1"/>
  <c r="U27" i="1"/>
  <c r="V27" i="1" s="1"/>
  <c r="U50" i="1"/>
  <c r="V50" i="1" s="1"/>
  <c r="U58" i="1"/>
  <c r="V58" i="1" s="1"/>
  <c r="U102" i="1"/>
  <c r="V102" i="1" s="1"/>
  <c r="U82" i="1"/>
  <c r="V82" i="1" s="1"/>
  <c r="V60" i="1"/>
  <c r="U93" i="1"/>
  <c r="V93" i="1" s="1"/>
  <c r="U30" i="1"/>
  <c r="V30" i="1" s="1"/>
  <c r="V22" i="1"/>
  <c r="U79" i="1"/>
  <c r="V79" i="1" s="1"/>
  <c r="V87" i="1"/>
  <c r="V108" i="1"/>
  <c r="U72" i="1"/>
  <c r="V72" i="1" s="1"/>
  <c r="V70" i="1"/>
  <c r="U52" i="1"/>
  <c r="V52" i="1" s="1"/>
  <c r="V89" i="1"/>
  <c r="V61" i="1"/>
  <c r="V51" i="1"/>
  <c r="U15" i="1"/>
  <c r="V15" i="1" s="1"/>
  <c r="V104" i="1"/>
  <c r="V92" i="1"/>
  <c r="V91" i="1"/>
  <c r="U44" i="1"/>
  <c r="V44" i="1" s="1"/>
  <c r="V39" i="1"/>
  <c r="V68" i="1"/>
  <c r="V62" i="1"/>
  <c r="V16" i="1"/>
  <c r="V59" i="1"/>
  <c r="V23" i="1"/>
  <c r="V14" i="1"/>
  <c r="V75" i="1"/>
  <c r="V83" i="1"/>
  <c r="U45" i="1"/>
  <c r="V45" i="1" s="1"/>
  <c r="V25" i="1"/>
  <c r="U95" i="1"/>
  <c r="V95" i="1" s="1"/>
  <c r="V67" i="1"/>
  <c r="V31" i="1"/>
  <c r="V17" i="1"/>
  <c r="V103" i="1"/>
  <c r="U19" i="1"/>
  <c r="V19" i="1" s="1"/>
</calcChain>
</file>

<file path=xl/comments1.xml><?xml version="1.0" encoding="utf-8"?>
<comments xmlns="http://schemas.openxmlformats.org/spreadsheetml/2006/main">
  <authors>
    <author>cortiz</author>
  </authors>
  <commentList>
    <comment ref="H46" authorId="0" shapeId="0">
      <text>
        <r>
          <rPr>
            <b/>
            <sz val="8"/>
            <color indexed="81"/>
            <rFont val="Tahoma"/>
            <family val="2"/>
          </rPr>
          <t>cortiz:</t>
        </r>
        <r>
          <rPr>
            <sz val="8"/>
            <color indexed="81"/>
            <rFont val="Tahoma"/>
            <family val="2"/>
          </rPr>
          <t xml:space="preserve">
se debe ajustar el tipo de meta puesto que si se cambió la unidad de medida debería ser una meta de tipo incremental</t>
        </r>
      </text>
    </comment>
  </commentList>
</comments>
</file>

<file path=xl/sharedStrings.xml><?xml version="1.0" encoding="utf-8"?>
<sst xmlns="http://schemas.openxmlformats.org/spreadsheetml/2006/main" count="1012" uniqueCount="451">
  <si>
    <t>PROCESO</t>
  </si>
  <si>
    <t>META PLAN DE DESARROLLO DISTRITAL</t>
  </si>
  <si>
    <t>META PLAN DE ACCIÓN
2017</t>
  </si>
  <si>
    <t xml:space="preserve">ACTIVIDAD </t>
  </si>
  <si>
    <t>RESPONSABLE</t>
  </si>
  <si>
    <t>PONDERADO %</t>
  </si>
  <si>
    <t>META ANUAL</t>
  </si>
  <si>
    <t>ÁREA</t>
  </si>
  <si>
    <t>IDEP</t>
  </si>
  <si>
    <t>TIPO DE META</t>
  </si>
  <si>
    <t>UNIDAD DE MEDIDA</t>
  </si>
  <si>
    <t>CANTIDAD</t>
  </si>
  <si>
    <t>1. DIVULGACIÓN Y COMUNICACIÓN</t>
  </si>
  <si>
    <t>1 Sistema de seguimiento a la política educativa distrital en los contextos escolares ajustado e implementado</t>
  </si>
  <si>
    <t xml:space="preserve">Desarrollar 1 estrategia de comunicación, socialización y divulgación  </t>
  </si>
  <si>
    <t>Ejecutar proyectos Editoriales. Componente 1</t>
  </si>
  <si>
    <t>Profesional especializado 222-05</t>
  </si>
  <si>
    <t>Constante</t>
  </si>
  <si>
    <t>Publicaciones</t>
  </si>
  <si>
    <t>Desarrollar 1 estrategia de Comunicación, socialización y divulgación</t>
  </si>
  <si>
    <t>Subdirectora Académica</t>
  </si>
  <si>
    <t>Nivel de Avance</t>
  </si>
  <si>
    <t>Realizar actividades de prensa: Componente 1</t>
  </si>
  <si>
    <t>3 Centros de Innovación que dinamizan las estrategias y procesos de la Red de Innovación del Maestro.</t>
  </si>
  <si>
    <t>Desarrollar 1 estrategia de comunicación, socialización y divulgación de la cualificación, investigación e innovación docente: Comunidades de saber y de práctica pedagógica</t>
  </si>
  <si>
    <t>Ejecutar proyectos editoriales componente 2</t>
  </si>
  <si>
    <t>Realizar actividades de documentación  información y memoria institucional componente 2</t>
  </si>
  <si>
    <t>Realizar actividades de prensa Componente 2</t>
  </si>
  <si>
    <t xml:space="preserve">Realizar actividades de "Reconocimiento Docente" </t>
  </si>
  <si>
    <t>Profesional Universitario 219-01</t>
  </si>
  <si>
    <t>Sumatoria</t>
  </si>
  <si>
    <t>Sostener el 100% la implementación del Sistema Integrado de Gestión</t>
  </si>
  <si>
    <t xml:space="preserve">Sostenibilidad del SIG en el ámbito de los subsistemas de Calidad, Control Interno, Seguridad de la Información y Gestión Documental y Archivo  </t>
  </si>
  <si>
    <t>Subdirección Académica</t>
  </si>
  <si>
    <t>Matriz Plan de Mejoramiento</t>
  </si>
  <si>
    <t>2. DIRECCIÓN Y PLANEACIÓN</t>
  </si>
  <si>
    <t>Oficina Asesora de Planeación</t>
  </si>
  <si>
    <t xml:space="preserve">Consolidar y realizar seguimiento trimestral  del POA institucional </t>
  </si>
  <si>
    <t>POA</t>
  </si>
  <si>
    <t>Anteproyecto de Presupuesto aprobado</t>
  </si>
  <si>
    <t>Elaboración, actualización, ejecución y seguimiento al Plan de Adquisiciones</t>
  </si>
  <si>
    <t>Seguimientos en Comité Directivo</t>
  </si>
  <si>
    <t xml:space="preserve">Seguimiento y diligenciamiento mensual del PMR </t>
  </si>
  <si>
    <t>PMR</t>
  </si>
  <si>
    <t xml:space="preserve">Seguimiento al Plan de Acción </t>
  </si>
  <si>
    <t>Seguimiento y diligenciamiento trimestral de SEGPLAN</t>
  </si>
  <si>
    <t>SEGPLAN</t>
  </si>
  <si>
    <t>1</t>
  </si>
  <si>
    <t>Elaborar Informe de Gestión 2017</t>
  </si>
  <si>
    <t>Informe de Gestión Semestral</t>
  </si>
  <si>
    <t>3. MEJORAMIENTO INTEGRAL Y CONTINUO</t>
  </si>
  <si>
    <t>Consolidar trimestalmente matriz de indicadores</t>
  </si>
  <si>
    <t>Matriz de Indicadores</t>
  </si>
  <si>
    <t>Elaborar Balance Social 2017</t>
  </si>
  <si>
    <t>Balance Social</t>
  </si>
  <si>
    <t>Realizar sensibilizaciones sobre SIG, Autocontrol  y Administración del Riesgo</t>
  </si>
  <si>
    <t>Sensibilizaciones</t>
  </si>
  <si>
    <t xml:space="preserve">Revisar y actualizar los procesos misionales del IDEP </t>
  </si>
  <si>
    <t>Oficina Asesora de Planeación- Subdirección Académica</t>
  </si>
  <si>
    <t>Incremental</t>
  </si>
  <si>
    <t>Procesos actualizados</t>
  </si>
  <si>
    <t>Realizar ejercicio de referenciación competitiva</t>
  </si>
  <si>
    <t>Ejercicio de referenciación aplicado</t>
  </si>
  <si>
    <t xml:space="preserve">Realizar 3 estudios en Escuela currículo y pedagogía, educación y políticas públicas y cualificación docentes
</t>
  </si>
  <si>
    <t>Documento</t>
  </si>
  <si>
    <t>Estudio Educación y Polìticas Publicas: Abordaje de Maternidad y Paternidad</t>
  </si>
  <si>
    <t>Asesor 105-03</t>
  </si>
  <si>
    <t>Estudio Educación y Polìticas Publicas: Sistema de Monitoreo de los Estandares de Calidad en Educación inicial</t>
  </si>
  <si>
    <t>Realizar 3 estudios en Escuela Currículo y Pedagogía, Educación y Políticas Públicas y Cualificación Docente del componente de Cualificación, investigación e innovación docente: Comunidades de saber y de práctica pedagógica</t>
  </si>
  <si>
    <t>Estudio Escuela Curriculo y Pedagogía prácticas de evaluación componente 2</t>
  </si>
  <si>
    <t>Profesional especializado 222-06</t>
  </si>
  <si>
    <t>Estudio cualificación Docente: Transmedia Educativa</t>
  </si>
  <si>
    <t>Asesor 105-02</t>
  </si>
  <si>
    <t>Estudio cualificación Docente: Desarrollo de la estrategia del ser</t>
  </si>
  <si>
    <t>Profesional especializado 222-07</t>
  </si>
  <si>
    <t>Estudio Sistema de seguimiento a la política educativa distrital en los contextos escolares -Fase 2</t>
  </si>
  <si>
    <t>Diseño del Sistema de seguimiento a la política educativa distrital en los contextos escolares - Fase 2.</t>
  </si>
  <si>
    <t>Definicion metodologíca y conceptual del componente 1</t>
  </si>
  <si>
    <t>Diseño de la Estrategia de cualificación, investigación e innovación docente: comunidades de saber y de práctica pedagógica - Fase 2</t>
  </si>
  <si>
    <t>Definicion metodologíca y conceptual del componente 2</t>
  </si>
  <si>
    <t>Estudio de la  Estrategia de cualificación, investigación e innovación docente: comunidades de saber y de práctica pedagógica</t>
  </si>
  <si>
    <t>7. GESTIÓN DOCUMENTAL</t>
  </si>
  <si>
    <t>Realizar un diagnóstico documental</t>
  </si>
  <si>
    <t>Olga Lucia Bonilla - Profesional Especializado Gestión Documental</t>
  </si>
  <si>
    <t>Diagnóstico</t>
  </si>
  <si>
    <t xml:space="preserve">Ajustar del Programa de Gestión Documental - PGD </t>
  </si>
  <si>
    <t>Programa PGD</t>
  </si>
  <si>
    <t>Revisión y ajuste de dos (2) procedimientos existentes según  la norma técnica  NTD 001:2011</t>
  </si>
  <si>
    <t>Procedimientos ajustados</t>
  </si>
  <si>
    <t>Elaboración de las tablas de retención documental del IDEP con sus anexos</t>
  </si>
  <si>
    <t>Tablas de Retención elaboradas</t>
  </si>
  <si>
    <t>8. GESTIÓN CONTRACTUAL</t>
  </si>
  <si>
    <t>Atender el 100% de las solicitudes de contratación radicadas.</t>
  </si>
  <si>
    <t>Oficina Asesora Jurídica</t>
  </si>
  <si>
    <t>Demanda</t>
  </si>
  <si>
    <t>Minutas elaboradas</t>
  </si>
  <si>
    <t>Realizar Comités de Contratación.</t>
  </si>
  <si>
    <t>Comités realizados</t>
  </si>
  <si>
    <t>9. GESTIÓN JURIDICA</t>
  </si>
  <si>
    <t>Realizar Comités de Conciliación.</t>
  </si>
  <si>
    <t>Proyección y elaboración de respuestas a derechos de petición y requerimientos de Concejo y organismos de control.</t>
  </si>
  <si>
    <t>Respuesta a derechos de petición y solicitudes de información</t>
  </si>
  <si>
    <t>Contestación y sustanciación de procesos judiciales  (Activa - Pasiva).</t>
  </si>
  <si>
    <t>Respuesta a acciones de tutela / Actuaciones judiciales</t>
  </si>
  <si>
    <t>Revisar y ajustar el mapa de  usuarios y partes interesadas del IDEP</t>
  </si>
  <si>
    <t>Usuarios y partes interesadas definidas</t>
  </si>
  <si>
    <t xml:space="preserve">Elaborar la estrategía de racionalización del OPA "Postulación publicación(es) de un artículo en la Revista Educación y Ciudad o en el Magazín Aula Urbana)" </t>
  </si>
  <si>
    <t>Oficina Asesora de Planeación -Subdirección Académica</t>
  </si>
  <si>
    <t xml:space="preserve">Estrategia </t>
  </si>
  <si>
    <t>Consolidar los resultados de la encuesta de  medición de la satisfacción y la identificación de necesidades y expectativas de los usuarios y analizar la información para la toma de decisiones.</t>
  </si>
  <si>
    <t>Informe</t>
  </si>
  <si>
    <t>Revisar y ajustar  el portafolio de servicios del IDEP</t>
  </si>
  <si>
    <t>Portafolio ajustado</t>
  </si>
  <si>
    <t>Realizar el reporte de atención de las  PQRS que se generen en el Instituto</t>
  </si>
  <si>
    <t>Bethy Blanco Sandoval-Auxiliar Administrativo</t>
  </si>
  <si>
    <t>Reportes</t>
  </si>
  <si>
    <t>Revisar el proceso "Atención al Usuario"</t>
  </si>
  <si>
    <t xml:space="preserve">Subdirección Administrativa, Financiera y de Control Disciplinario - Subdirección Académica </t>
  </si>
  <si>
    <t>Proceso ajustado</t>
  </si>
  <si>
    <t>Verificar y actualizar requerimientos de  la  Matriz 1712 de 2014 "Ley de Transparencia y Acceso a la Información"</t>
  </si>
  <si>
    <t>Matriz 1712</t>
  </si>
  <si>
    <t>Subdirección Administrativa, Financiera y de Control Disciplinario</t>
  </si>
  <si>
    <t xml:space="preserve">Sostenibilidad del SIG en el ámbito de los subsistemas de la Gestión Ambiental, seguridad y salud en el trabajo, y la Responsabilidad Social </t>
  </si>
  <si>
    <t>Coordinar y ejecutar las adquisiciones  de bienes y servicios del rubro de funcionamiento y demás gastos asociados a  Servicios Generales</t>
  </si>
  <si>
    <t>Lilia Amparo Correa Moreno - Profesional universitario Servicios Generales</t>
  </si>
  <si>
    <t>Contratos</t>
  </si>
  <si>
    <t>Administrar los inventarios (Plan de inventario finalizado 2016 y plan de inventario 2017) y almacén según la normatividad vigente y aplicativos del Instituto.</t>
  </si>
  <si>
    <t xml:space="preserve">Plan de Inventarios </t>
  </si>
  <si>
    <t>Elaborar los diferentes informes a entes internos y externos que se requieran según el propósito del cargo.</t>
  </si>
  <si>
    <t>Informes</t>
  </si>
  <si>
    <t xml:space="preserve">Revisar el proceso "Gestión de Recursos Fisicos" </t>
  </si>
  <si>
    <t xml:space="preserve">Seguimiento del Plan Integrado de Gestión Ambiental - PIGA  vigencia 2017.
</t>
  </si>
  <si>
    <t>Mario Sergio García -Referente PIGA</t>
  </si>
  <si>
    <t>PIGA</t>
  </si>
  <si>
    <t xml:space="preserve">Seguimiento al Plan de Acción para el aprovechamiento de residuos - PAI- ante la Unidad Administrativa Especial de Servicios Públicos  vigencia 2017
</t>
  </si>
  <si>
    <t>PAI</t>
  </si>
  <si>
    <t>12.  GESTIÓN TECNOLÓGICA</t>
  </si>
  <si>
    <t>Finalizar el Diagnóstico del Subsistema de Seguridad de la Información</t>
  </si>
  <si>
    <t>Área de Sistemas - Oficina Asesora de Planeación</t>
  </si>
  <si>
    <t>Formular el plan de acción del Subsistema de Seguridad de la Información</t>
  </si>
  <si>
    <t>Plan de Acción</t>
  </si>
  <si>
    <t>Revisar el proceso "Gestión Tecnológica"</t>
  </si>
  <si>
    <t>Realizar acciones de sensibilización, socialización y control para promover el uso adecuado y permanente de los dispositivos para el control de acceso biometrico</t>
  </si>
  <si>
    <t>Acciones</t>
  </si>
  <si>
    <t>13. GESTIÓN DEL TALENTO HUMANO</t>
  </si>
  <si>
    <t>Planear, formular, ejecutar y evaluar el PIC  de la vigencia 2017</t>
  </si>
  <si>
    <t>Nelba Faride Beltran  -Profesional Universitario Talento Humano</t>
  </si>
  <si>
    <t>PIC</t>
  </si>
  <si>
    <t>Planear, formular, ejecutar y evaluar el Plan de Bienestar e Incentivos 2017</t>
  </si>
  <si>
    <t>Plan de Bienestar</t>
  </si>
  <si>
    <t xml:space="preserve">Elaborar  e implementar  Programa de Seguridad y Salud en el trabajo </t>
  </si>
  <si>
    <t>Mario Sergio García -Referente SGSST</t>
  </si>
  <si>
    <t xml:space="preserve">Programa de Seguridad y Salud en el Trabajo </t>
  </si>
  <si>
    <t>Cumplir con el Plan de Inducción y reinducción</t>
  </si>
  <si>
    <t>Jornada Reinducción</t>
  </si>
  <si>
    <t xml:space="preserve">Realizar todas las actividades del procedimiento de liquidación de la nómina y parafiscales </t>
  </si>
  <si>
    <t>Nómina mensual</t>
  </si>
  <si>
    <t>Coordinar  el procedimiento de Evaluación del desempeño de funcionarios de carrera y en periodo de prueba</t>
  </si>
  <si>
    <t>Evaluación del Desempeño</t>
  </si>
  <si>
    <t>Gestionar  los requerimientos de recurso humano Bonos Pensionales, Certificaciones, informes interno y externos, Manuales de Funciones.</t>
  </si>
  <si>
    <t>Requerimientos</t>
  </si>
  <si>
    <t>Revisar el proceso "Gestión del Talento Humano"</t>
  </si>
  <si>
    <t>14. GESTIÓN FINANCIERA</t>
  </si>
  <si>
    <t>Administrar la ejecución presupuestal por medio del seguimiento, control y registro del (CDP, RP y Giro), al igual que las medidas de contingencia necesarias para garantizar la oportuna prestación de los servicios.</t>
  </si>
  <si>
    <t>Paulo Leguizamon Vargas - Profesional Especializado Presupuesto</t>
  </si>
  <si>
    <t>CDP / RP / Giros Presupuestales / Traslados Presupuestales.</t>
  </si>
  <si>
    <t>Reporte a internos y externos de  la programación, ejecución y cierre presupuestal.</t>
  </si>
  <si>
    <t>Coordinar el cierre presupuestal de la vigencia con las áreas tesoral, contable, supervisores de contratos y dependencias responsables de la información presupuestal.</t>
  </si>
  <si>
    <t>Proceso cierre presupuestal</t>
  </si>
  <si>
    <t>Anteproyecto de Presupuesto</t>
  </si>
  <si>
    <t>Apoyo y consolidación en la elaboración del PAC anual y consolidación de la reprogramación del  PAC mensual, de acuerdo a la necesidades de los supervisores, realizando en el sistema SISPAC los respectivos ajustes.</t>
  </si>
  <si>
    <t>Juan Francisco Salcedo - Profesional EspecializadoTesorería</t>
  </si>
  <si>
    <t>PAC</t>
  </si>
  <si>
    <t>Pagos nómina, proveedores y  contratistas</t>
  </si>
  <si>
    <t>Ordenes de Pago</t>
  </si>
  <si>
    <t>Realizar  conciliaciones bancarias y conciliaciones de ingresos y de gastos.</t>
  </si>
  <si>
    <t>Conciliaciones</t>
  </si>
  <si>
    <t>Presentar informe indicadores financieros.</t>
  </si>
  <si>
    <t xml:space="preserve">Oswaldo Gómez Lozano - Profesional Especializado Contabilidad </t>
  </si>
  <si>
    <t>Coordinar y apoyar las acciones del Comité de seguimiento y control financiero y de normalización de cartera.</t>
  </si>
  <si>
    <t>Actas</t>
  </si>
  <si>
    <t>Preparar, analizar, validar y presentar los Estados Contables trimestrales de la entidad, en cumplimiento de los lineamientos de la Contaduría General de la Nación y demás entes de vigilancia y control.</t>
  </si>
  <si>
    <t>Informes o Estados Contables</t>
  </si>
  <si>
    <t>Elaborar y presentar para pago al Área de Tesorería las declaraciones tributarias, atendiendo la normatividad y calendarios establecidos por las Administraciones de Impuestos, Nacional y Distrital.</t>
  </si>
  <si>
    <t>Declaraciones Tributarias</t>
  </si>
  <si>
    <t>Ejecutar las actividades de la vigencia 2017 del plan de acción para la implementación del nuevo marco normativo contable (NIIF) en el IDEP</t>
  </si>
  <si>
    <t xml:space="preserve">Plan de Acción </t>
  </si>
  <si>
    <t>Carlos German Plazas Bonilla-Subdirector Administrativo, Financiero y de Control Disciplinario</t>
  </si>
  <si>
    <t>Revisar el  proceso "Gestión Financiera"</t>
  </si>
  <si>
    <t>Reporte de información tributaria exógena</t>
  </si>
  <si>
    <t>Realizar el seguimiento y  conciliación de la informacion financiera entre áreas</t>
  </si>
  <si>
    <t>Abdonina Guevara Rodriguez -Técnico Operativo</t>
  </si>
  <si>
    <t>Reportes a través de correo electronico</t>
  </si>
  <si>
    <t>15. CONTROL INTERNO DISCIPLINARIO</t>
  </si>
  <si>
    <t xml:space="preserve">Elaborar y ejecutar el plan de acción del proceso "Control Interno Disciplinario" </t>
  </si>
  <si>
    <t>Plan de Acción Proceso</t>
  </si>
  <si>
    <t>Ejecutar  las actividades derivadas de los ejercicios de Auditoría interna a los procesos, programadas para cada periodo por la OCI.</t>
  </si>
  <si>
    <t>Diana Karina Ruiz Perilla - Jefe Oficina de Control Interno</t>
  </si>
  <si>
    <t>Porcentaje</t>
  </si>
  <si>
    <t>Ejecutar  las actividades derivadas de los ejercicios de Auditoría especiales o eventuales, programadas para cada periodo por la OCI.</t>
  </si>
  <si>
    <t>Realizar las actividades del rol de asesoría y acompañamiento y el rol  relación con entes externos solicitadas a la OCI.</t>
  </si>
  <si>
    <t>Emitir y presentar los Informes a Entes de Control de acuerdo a los lineamientos normativos y legales vigentes.</t>
  </si>
  <si>
    <t>Realizar las actividades encaminadas al seguimiento de la administración de riesgos del IDEP y al fortalecimiento de la cultura del autocontrol.</t>
  </si>
  <si>
    <t>Realizar el seguimiento a los Planes de Mejoramiento de la entidad (por procesos y derivado de la Auditoría de Regularidad).</t>
  </si>
  <si>
    <t>CRONOGRAMA</t>
  </si>
  <si>
    <t>AVANCES</t>
  </si>
  <si>
    <t>AVANCE TOTAL</t>
  </si>
  <si>
    <t>PORCENTAJE DE EJECUCIÓN</t>
  </si>
  <si>
    <t>AVANCE DEL PONDERADOR</t>
  </si>
  <si>
    <t>FUENTE DE VERIFICACIÓN</t>
  </si>
  <si>
    <t>LOGROS ALCANZADOS</t>
  </si>
  <si>
    <t>DIFICULTADES Y MEDIDAS CORRECTIVAS</t>
  </si>
  <si>
    <t>MODIFICACIÓN DE LA ACTIVIDAD / JUSTIFICACIÓN</t>
  </si>
  <si>
    <t>PRIMER TRIMESTRE</t>
  </si>
  <si>
    <t>SEGUNDO TRIMESTRE</t>
  </si>
  <si>
    <t>TERCER TRIMESTRE</t>
  </si>
  <si>
    <t>CUARTO TRIMESTRE</t>
  </si>
  <si>
    <t>DEMANDA PRESENTADA EN EL AÑO</t>
  </si>
  <si>
    <t>Cumplir con los Lineamientos establecidos para la sostenibilidad del SIG.</t>
  </si>
  <si>
    <t>INSTITUTO PARA LA INVESTIGACIÓN EDUCATIVA Y EL DESARROLLO PEDAGÓGICO -IDEP</t>
  </si>
  <si>
    <t xml:space="preserve">FORMATO PLAN OPERATIVO ANUAL (POA) </t>
  </si>
  <si>
    <t>FT-DIP-02-08</t>
  </si>
  <si>
    <t>Versión: 3</t>
  </si>
  <si>
    <t>Fecha de Aprobación: 04/04/2016</t>
  </si>
  <si>
    <t>Pagina _de _</t>
  </si>
  <si>
    <t>Realizar seguimiento al plan de mejoramiento del  proceso "Divulgación y Comunicación"</t>
  </si>
  <si>
    <t xml:space="preserve">Realizar seguimiento al plan de mejoramiento del proceso MIC </t>
  </si>
  <si>
    <t>Estudio Escuela Currículo y Pedagogía: Monitoreo y seguimiento a las experiencias escolares asociadas a la línea estratégica del Plan Sectorial de Educación “Equipo por la Educación para el reencuentro, la Reconciliación y la Paz”</t>
  </si>
  <si>
    <t>Realizar seguimiento al plan de mejoramiento del  proceso "Estudios"</t>
  </si>
  <si>
    <t>Realizar seguimiento al plan de mejoramiento del proceso "Gestión Documental"</t>
  </si>
  <si>
    <t>Realizar seguimiento al plan de mejoramiento del proceso "Gestión Contractual"</t>
  </si>
  <si>
    <t>Realizar seguimiento al plan de mejoramiento  del Proceso "GestIón de Recursos Fisicos"</t>
  </si>
  <si>
    <t>Realizar seguimiento al plan de mejoramiento del proceso "Gestión Tecnólogica"</t>
  </si>
  <si>
    <t>Realizar seguimiento al plan de mejoramiento del proceso "Gestión del Talento Humano"</t>
  </si>
  <si>
    <t>Realizar seguimiento al plan de mejoramiento del proceso "Gestión Financiera"</t>
  </si>
  <si>
    <t>Realizar seguimiento al  plan de mejoramiento del proceso DIP</t>
  </si>
  <si>
    <t>10. ATENCIÓN AL CIUDADANO</t>
  </si>
  <si>
    <t>4. INVESTIGACIÓN Y DESARROLLO PEDAGÓGICO</t>
  </si>
  <si>
    <t>11. GESTIÓN DE RECURSOS FÍSICOS Y AMBIENTAL</t>
  </si>
  <si>
    <t>16. EVALUACIÓN Y CONTROL</t>
  </si>
  <si>
    <t>Realizar seguimiento al  plan de mejoramiento del  proceso "Investigación y Desarrollo Pedagógico"</t>
  </si>
  <si>
    <t>N.A</t>
  </si>
  <si>
    <t>Estrategia comunicación reconocimiento docente y premio</t>
  </si>
  <si>
    <t>Realizar seguimiento al plan de mejoramiento del  proceso "Diseños"</t>
  </si>
  <si>
    <t>Diseño</t>
  </si>
  <si>
    <t>1. Divulgación y comunicación</t>
  </si>
  <si>
    <t>2. Dirección y planeación</t>
  </si>
  <si>
    <t>3. Mejoramiento integral y continuo</t>
  </si>
  <si>
    <t>4. Investigación y desarrollo</t>
  </si>
  <si>
    <t>4. INVESTIGACIÓN Y DESARROLLO</t>
  </si>
  <si>
    <t>7. Gestión documental</t>
  </si>
  <si>
    <t>8. Gestión contractual</t>
  </si>
  <si>
    <t>10. Atención al ciudadano</t>
  </si>
  <si>
    <t>11. Gestión de recursos físicos</t>
  </si>
  <si>
    <t>9. Gestión jurídica</t>
  </si>
  <si>
    <t>12. Gestión tecnológica</t>
  </si>
  <si>
    <t>13. Gestión del talento humano</t>
  </si>
  <si>
    <t>14. Gestión financiera</t>
  </si>
  <si>
    <t>15. Control interno disciplinario</t>
  </si>
  <si>
    <t>16. Evaluación y control</t>
  </si>
  <si>
    <t>No. ACTIVIDADES</t>
  </si>
  <si>
    <t>NIVEL DE CUMPLIMIENTO</t>
  </si>
  <si>
    <t>Actividad programada para el 4to trimestre</t>
  </si>
  <si>
    <t>Total</t>
  </si>
  <si>
    <t>Actividad</t>
  </si>
  <si>
    <t>% de ejecución</t>
  </si>
  <si>
    <t>Definicion metodológica y conceptual del componente 1</t>
  </si>
  <si>
    <t>Se diligenció el seguimiento con corte a 24 de Noviembre de 2017, de las actividades inmersas en el plan de mejoramiento del proceso DIP, en el marco de la actividad "Cerratón" liderada por la OCI.</t>
  </si>
  <si>
    <t>POA 2017</t>
  </si>
  <si>
    <t>Se realizó seguimiento y consolidó el Plan Operativo Anual del Instituto con corte a 31 de Diciembre de 2017</t>
  </si>
  <si>
    <t>Presupuesto aprobado para la vigencia 2018</t>
  </si>
  <si>
    <t>Acta de Consejo Directivo No. 004 del 06 de Octubre de 2017, Resolución de aprobación de presupuesto No. 06 de 2017</t>
  </si>
  <si>
    <t>Se realizó seguimiento y se diligenció la  información correspondiente a indicadores (objetivos  y productos) y giros del Instituto en la herramienta Productos, Metas y Resultados-  PMR , para los meses de Septiembre, Octubre y Noviembre de 2017.</t>
  </si>
  <si>
    <t>Reporte SEGPLAN 3er trimestre de 2017</t>
  </si>
  <si>
    <t xml:space="preserve">Carpeta electrónica balance social  </t>
  </si>
  <si>
    <t>En el mes de Octubre de 2017, se realizó seguimiento y diligenciamiento de  indicadores plan, metas del proyecto, actividades y presupuesto de inversión correspondiente al 3er  trimestre de 2017.</t>
  </si>
  <si>
    <t>Carpeta electrónica Informe de Gestión</t>
  </si>
  <si>
    <t>Se consolida y elabora informe de gestión correspondiente al segundo semestre de 2017, quedando pendiente su publicacion en el mes de Enero de la próxima vigencia.</t>
  </si>
  <si>
    <t xml:space="preserve">Se consolida y elabora balance social, queda pendiente publicación en página del IDEP.  </t>
  </si>
  <si>
    <t>Archivo Excel compartido en Google Drive por la OCI</t>
  </si>
  <si>
    <t xml:space="preserve">Reportes PMR septiembre, octubre y noviembre de 2017, carpeta PMR y aplicativo PMR </t>
  </si>
  <si>
    <t>Actividad finalizada en el segundo trimestre</t>
  </si>
  <si>
    <t xml:space="preserve">Z:\DIAGNOSTICO_GESTION_DOCUMENTAL </t>
  </si>
  <si>
    <t xml:space="preserve">Z:\PROCEDIMIENTOS_GD </t>
  </si>
  <si>
    <t xml:space="preserve">Actividad que se reprograma para el primer trimestre del 2018 </t>
  </si>
  <si>
    <t>http://www.idep.edu.co/?q=content/gd-07-proceso-de-gesti%C3%B3n-documental#overlay-context=</t>
  </si>
  <si>
    <t>El 27 de noviembre  Se  publicaron los procedimientos de PRO-GD-07-05 TRANSFERENCIAS DOCUMENTALES AL ARCHIVOCENTRAL y se unificó el prodecimiento PRO-GD-07-03 RECEPCIÓN Y DISTRIBUCIÓN DE CORRESPONDENCIA y PRO-GD-07-04 ENVÍO DE CORRESPONDENCIA en un nuevo procedimientos llamado PRO-GD-07-08 GESTIÓN Y TRAMITE DE COMUNICACIONES
OFICIALES</t>
  </si>
  <si>
    <t>Z:\TRD_AJUSTES_CONVALIDACION_FINAL 29_11_2017</t>
  </si>
  <si>
    <t xml:space="preserve">REPORTE PUBLICADO EN LINK:
http://www.idep.edu.co/?q=content/plan-de-mejoramiento-por-procesos.
REMISIÓN DE SEGUIMIENTO 24 DE NOVIEMBRE MEDIANTE CORREO INSTITUCIONAL. </t>
  </si>
  <si>
    <t>El 29 de noviembre   se presentaron ante la secretaría técnica  el Consejo Distrital de Archivos de Bogota  los ajustes soicitados  a la Tabla de Retencion Documental la cual fue convalidada con ajustes el dia  31 de octubre de 2017.
Radicado Archivo de Bogota 1-2017-30030</t>
  </si>
  <si>
    <t>De las 26 acciones planteadas para el cierre de los hallazgos, se realizó el cierre de 14, cierre condicinal de 4; quedando 8 abiertas en desarrollo.</t>
  </si>
  <si>
    <t>Se encuentra en la unidad z del equipo de computo del profesional contratista del SGSST y PIGA:
*lista de chequeo inspecciones hidrosanitarias.
*Correo electrónicos de los reportes día de la movilidad sostenible.
*Evidencia fotográfica entrega de estímulos a colaboradores que participaron en la semana de la bicicleta.
*Correo electrónico envío y diligenciamiento encuesta de caracterización Plan de Movilidad Sostenible.
*Lista de asistencia a taller de Compras Públicas Sostenibles y acta de Comité de Contratacion 05 de diciembre de 2017.</t>
  </si>
  <si>
    <t xml:space="preserve">• Se realizaron las inspecciones  hidrosanitarias periódicas
• Se realizó el reporte de las jornadas periódicas de la movilidad sostenible.
• Se realizó la recolección y entrega del premio a los ciclistas por haber realizado el 10% de los viajes en bicicleta durante el reto en la Secretaría Distrital de Movilidad.
• Se realizó el diligenciamiento de la encuesta de caracterización para el Plan de Movilidad de la Entidad.
• Se asistió al taller de compras Publicas Sostenibles en la Contraloría Distrital, posteriormente se presentaron las etapas de implementación de Compras Publicas Sostenibles al Comité de Contratación del IDEP, poniendo a su consideración el nombramiento del equipo de trabajo y la firma del compromiso institucional.
</t>
  </si>
  <si>
    <t xml:space="preserve">* Acrílicos informativos pegados en la pared, encima de cada punto ecológico de la entidad.
* Informe físico trimestral julio a septiembre en carpeta del PAI con radicado 693 de 02/10/2017.
Matriz física en carpeta del PAI de cantidades de tonner, referencias y marcas existentes en la entidad.
*Correos electrónicos periódicos "asi separa el IDEP"  a la totalidad de servidores.
*Acta física numero 47216 en expediente PAI de recepcion de tapas por parte de la fundacion sanar, como parte del programa de reciclaje "tapas para sanar"
</t>
  </si>
  <si>
    <t xml:space="preserve">• Se instalaron los nuevos acrílicos informativos de los puntos ecológicos del IDEP
• Se realizó el envío del informe PAI correspondiente al tercer trimestre de 2017. Con radicado 000693
• Se realizó Inventario de las cantidades de tóner, referencias y marcas, existentes en su institución - Entidad, esto con el fin de generar un panorama real  e incluirlos en las actividades de gestión.
• Se realizaron las inspecciones de separación “asi separa el IDEP”
• Se llevó a cabo la entrega de las tapas de plástico recolectadas al interior de la entidad denominada “tapas para sanar” de la fundación SANAR el dia 02 de noviembre de 2017
</t>
  </si>
  <si>
    <t xml:space="preserve">Se encuentra en la unidad z del equipo de computo del profesional contratista del SGSST y PIGA:
*Documento Programa de Seguridad y Salud en el Trabajo.
*Procedimientos localizados en Maloka Aula SIG.
*Informe de medicion Higiénica de iluminación en formato digital.
*Lista de asistencia comité directivo, presentación diagnóstico aplicación Bateria de Riesgo Psicosocial.
*Certificado en formato digital y fisico inscrpción y participacion en el Noveno Simulacro de Evacuación Distrital.
*Lista de asistencia física capacitación contra incendios
*Lista de capacitación estilos de vida saludable.
*Correo electronico "lecciones aprendidas" a la totalidad de funcionarios el dia 28 de noviembre.
</t>
  </si>
  <si>
    <t xml:space="preserve">• Se creó el documento programa de seguridad y salud en el trabajo IDEP
• Se creó el formato de PQRS del SGSST
• Se ajustaron los procedimientos de talento humano:
GTH-13-07
GTH-13-15
GTH-13-17
GTH-13-18
• Se realizó en trabajo conjunto con la ARL Liberty el informe de la medición higiénica de iluminación.
• Se presentó el informe diagnóstico de aplicación de la batería de riesgo psicosocial al equipo directivo del IDEP
• Se realizó la Inscripción y participación en el noveno Simulacro de Evacuación Distrital.
• Se presentó la respuesta a la solicitud del Departamento Administrativo del Servicio Civil Distrital, con radicado 1330 del 11 de octubre de 2017 en relación con la afiliación a Riesgos Laborales.
• Se realizó capacitación contra incendios el dia 21 de noviembre de 2017
• Se realizó capacitación en estilos de vida saludable el 27 de noviembre de 2017
• Se realizó la socialización de la información de “lecciones aprendidas” de acuerdo a la información resultante de las investigaciones de accidente de trabajo presentados en el vigencia 2017.
</t>
  </si>
  <si>
    <t xml:space="preserve">
Lista de asistencia de fecha 14  de Diciembre de 2017.
Invitación tercera jornada, correo institucional de fecha 05 de Diciembre de 2017
</t>
  </si>
  <si>
    <t>Se ejecutaron las tres (3) jornadas de induccción y reinducción, programadas para la vigencia 2017.</t>
  </si>
  <si>
    <t>Se liquidó la nómina mensual de acuerdo al cronograma establecido para la vigencia.</t>
  </si>
  <si>
    <t>Expediente de evaluaciones de desempeño de los funcionarios de carrera administrativa y libre nombramiento y remoción.</t>
  </si>
  <si>
    <t>Se dió respuesta a todos los requerimientos  allegados al área de talento humano.</t>
  </si>
  <si>
    <t xml:space="preserve">
Reporte: reparto de comunicaciones correspondencia IDEP 
Sistema operativo SIAFI.
</t>
  </si>
  <si>
    <t>De las 47 acciones planteadoas para el cierre de los hallazgos, se realizó el cierre de 33, cierre condicinal de 8; quedando una vencida y 5 abiertas en desarrollo.</t>
  </si>
  <si>
    <t xml:space="preserve">Reporte publicado en link:
http://www.idep.edu.co/?q=content/plan-de-mejoramiento-por-procesos.
Remisión de seguimiento 24 de noviembre mediante correo institucional.
</t>
  </si>
  <si>
    <t>Contratos suscritos y celebrados por la entidad los cuales se encuentran publicados en el  SECOP I y II</t>
  </si>
  <si>
    <r>
      <t xml:space="preserve">En el cuarto trimestre del año 2017, la Oficina Asesora Jurídica atendió en totalidad </t>
    </r>
    <r>
      <rPr>
        <b/>
        <sz val="8"/>
        <rFont val="Arial"/>
        <family val="2"/>
      </rPr>
      <t>11</t>
    </r>
    <r>
      <rPr>
        <sz val="8"/>
        <rFont val="Arial"/>
        <family val="2"/>
      </rPr>
      <t xml:space="preserve"> solicitudes de contratación, cumpliendo así con todos los requerimientos solicitados por las  dependencias de la entidad.</t>
    </r>
  </si>
  <si>
    <t>Actas del Comité de Contratación</t>
  </si>
  <si>
    <r>
      <t xml:space="preserve">En el cuarto trimestre del año 2017, la Oficina Asesora Jurídica celebró 3 comités de contratación, cumpliendo con el cronograma establecido asi:
</t>
    </r>
    <r>
      <rPr>
        <b/>
        <sz val="8"/>
        <rFont val="Arial"/>
        <family val="2"/>
      </rPr>
      <t>Octubre:</t>
    </r>
    <r>
      <rPr>
        <sz val="8"/>
        <rFont val="Arial"/>
        <family val="2"/>
      </rPr>
      <t xml:space="preserve"> Acta No. 11 de fecha 12 de octubre de 2017.
</t>
    </r>
    <r>
      <rPr>
        <b/>
        <sz val="8"/>
        <rFont val="Arial"/>
        <family val="2"/>
      </rPr>
      <t>Noviembre:</t>
    </r>
    <r>
      <rPr>
        <sz val="8"/>
        <rFont val="Arial"/>
        <family val="2"/>
      </rPr>
      <t xml:space="preserve"> Acta No. 12  de fecha 09 de noviembre de 2017.
</t>
    </r>
    <r>
      <rPr>
        <b/>
        <sz val="8"/>
        <rFont val="Arial"/>
        <family val="2"/>
      </rPr>
      <t>Diciembre:</t>
    </r>
    <r>
      <rPr>
        <sz val="8"/>
        <rFont val="Arial"/>
        <family val="2"/>
      </rPr>
      <t xml:space="preserve"> Acta No. 13 de fecha</t>
    </r>
    <r>
      <rPr>
        <b/>
        <sz val="8"/>
        <rFont val="Arial"/>
        <family val="2"/>
      </rPr>
      <t xml:space="preserve"> </t>
    </r>
    <r>
      <rPr>
        <sz val="8"/>
        <rFont val="Arial"/>
        <family val="2"/>
      </rPr>
      <t>05 de diciembre de 2017.</t>
    </r>
  </si>
  <si>
    <t xml:space="preserve">Plan de Mejoramiento por procesos - Seguimiento realizado </t>
  </si>
  <si>
    <t xml:space="preserve">Se realiza el seguimiento sobre la totalidad de las acciones planteadas en el proceso de la Gestión Contractual  los días 10 de Octubre y 18 de noviembre de 2017,  </t>
  </si>
  <si>
    <t>Actas del Comité de Conciliación</t>
  </si>
  <si>
    <r>
      <t xml:space="preserve">En el cuarto trimestre del año 2017, la Oficina Asesora Jurídica celebró 6 comités de conciliación, cumpliendo con el cronograma establecido asi:
</t>
    </r>
    <r>
      <rPr>
        <b/>
        <sz val="8"/>
        <rFont val="Arial"/>
        <family val="2"/>
      </rPr>
      <t>Octubre:</t>
    </r>
    <r>
      <rPr>
        <sz val="8"/>
        <rFont val="Arial"/>
        <family val="2"/>
      </rPr>
      <t xml:space="preserve"> Acta No. 18 del 12 de octubre de 2017 y Acta No. 19 del 30 de octubre de 2017. 
</t>
    </r>
    <r>
      <rPr>
        <b/>
        <sz val="8"/>
        <rFont val="Arial"/>
        <family val="2"/>
      </rPr>
      <t xml:space="preserve">Noviembre: </t>
    </r>
    <r>
      <rPr>
        <sz val="8"/>
        <rFont val="Arial"/>
        <family val="2"/>
      </rPr>
      <t>Acta No. 20 del  09 de noviembre de 2017 y Acta No. 21</t>
    </r>
    <r>
      <rPr>
        <b/>
        <sz val="8"/>
        <rFont val="Arial"/>
        <family val="2"/>
      </rPr>
      <t xml:space="preserve"> </t>
    </r>
    <r>
      <rPr>
        <sz val="8"/>
        <rFont val="Arial"/>
        <family val="2"/>
      </rPr>
      <t>del 28 de noviembre de 2017.</t>
    </r>
    <r>
      <rPr>
        <b/>
        <sz val="8"/>
        <rFont val="Arial"/>
        <family val="2"/>
      </rPr>
      <t xml:space="preserve">
Diciembre: </t>
    </r>
    <r>
      <rPr>
        <sz val="8"/>
        <rFont val="Arial"/>
        <family val="2"/>
      </rPr>
      <t>Acta No. 22 del 05 de diciembre de 2017, Segundo comité programado para el día 20 de diciembre de 2017.</t>
    </r>
  </si>
  <si>
    <t>Respuestas a los derechos de petición radicadas en el Sistema Administrativo y Financiero - SIAFI.</t>
  </si>
  <si>
    <t>En el cuarto trimestre del año 2017, la Oficina Asesora Jurídica dió respuesta a 44 derechos de petición, atendiendo así  todas las solicitudes radicadas.</t>
  </si>
  <si>
    <t>Copia del expediente del proceso
Actas del comité de conciliación</t>
  </si>
  <si>
    <r>
      <rPr>
        <sz val="8"/>
        <rFont val="Arial"/>
        <family val="2"/>
      </rPr>
      <t>El día 25 de octubre de 2017 se da contestación a la demanda interpuesta por parte de la E.T.B en contra del IDEP.</t>
    </r>
    <r>
      <rPr>
        <i/>
        <sz val="8"/>
        <rFont val="Arial"/>
        <family val="2"/>
      </rPr>
      <t xml:space="preserve">
</t>
    </r>
    <r>
      <rPr>
        <sz val="8"/>
        <rFont val="Arial"/>
        <family val="2"/>
      </rPr>
      <t xml:space="preserve">
Es de anotar que frente a los demás  procesos, la entidad ha realizado seguimiento permanente e impulso procesal. Todas las actuaciones se encuentran resgistradas en SIPROJWEB</t>
    </r>
  </si>
  <si>
    <t xml:space="preserve">
Página web de la entidad - Link de transparencia y acceso a la información
</t>
  </si>
  <si>
    <t>El día 10 de octubre de 2017 se realiza el seguimiento a la Matriz de cumplimiento - ley 1712 de 2014.</t>
  </si>
  <si>
    <t>Matriz 1712 de 2014 "Ley de Transparencia y Acceso a la Información", página web de la entidad</t>
  </si>
  <si>
    <t>El 19 de octubre de 2017 se realiza el seguimiento a la Matriz de cumplimiento - ley 1712 de 2014.</t>
  </si>
  <si>
    <t>Actas de Comité Directivo del 2, 18 y 30 octubre, 14  y 29 de noviembre y 12 de diciembre, presentaciones al comité directivo.</t>
  </si>
  <si>
    <t>Se realizó seguimiento al Plan de Adquisiciones en las reuniones de Comité Directivo del 2, 18 y 30 octubre, 14 y 29 de noviembre y 12 de diciembre de 2017</t>
  </si>
  <si>
    <t xml:space="preserve">Actas comité directivo del 2, 18 y 30 octubre, 14 y 29 de noviembre y 12 de diciembre. </t>
  </si>
  <si>
    <t>Se realizó seguimiento al Plan de Acción en los Comités Directivos, actas de Comité Directivo del 2, 18 y 30 octubre, 14 y 29 de noviembre y 12 de diciembre de 2017</t>
  </si>
  <si>
    <t xml:space="preserve">se realizaron dos seguimientos mas, pues se ejecutaron dos comités adicionales de acuerdo al requerimiento </t>
  </si>
  <si>
    <t>se realizaron dos seguimientos mas, pues se ejecutaron dos comités adicionales de acuerdo al requerimiento.</t>
  </si>
  <si>
    <t>Magazín Aula Urbana N° 108 
Magazín Aula Urbana No. 106
Revista Educación y Ciudad N° 33
Títulos:
- Desde la otra cara de la moneda de la investigación educativa: Métodos cualitativos y análisis documental en la práctica
 - ¿Hacia dónde va la evaluación? Aportes conceptuales para pensar y transformar las prácticas de evaluación.
- La formación de maestros: el oficio del IDEP.</t>
  </si>
  <si>
    <t>Página Web, Listados de asistencia</t>
  </si>
  <si>
    <t>Se realizó el proceso de socialización de cada uno de los eventos realizados en el marco de los estudios del componente 1, igualmente se divulgaron los títulos producidos en cada uno de los componentes.</t>
  </si>
  <si>
    <t>Se adelantaron gestiones para la publicación a través de diferentes formatos del saber académico y pedagógico; se han socializado entre los públicos objetivos y otros actores sociales los resultados de estudios. Se cumple la meta de edición, diseño, impresión y difusión de las publicaciones previstas para el Componente 1, para el caso tres títulos, una revista y dos magazínes.</t>
  </si>
  <si>
    <t>Página Web y Redes Sociales
http://www.idep.edu.co/?q=noticias
http://www.idep.edu.co/?q=content/boletines-de-prensa
http://www.idep.edu.co/?q=content/boletines-externos
http://www.idep.edu.co/?q=content/boletines-internos</t>
  </si>
  <si>
    <t>Magazín Aula Urbana N° 105
Magazín Aula Urbana No. 107
Revista Educación y Ciudad N° 32
Títulos:
- Sistematización de experiencias de acompañamiento in situ 2016. 
- Infancia, convivencia y paz, ambientes de aprendizaje y saberes tecnomediados. 
- Premio a la Investigación e Innovación Educativa Experiencias 2016
- Ambientes de aprendizaje y sus mediaciones en el contexto educativo de Bogotá.</t>
  </si>
  <si>
    <t>Se adelantaron gestiones para la publicación a través de diferentes formatos del saber académico y pedagógico; se han socializado entre los públicos objetivos y otros actores sociales los resultados de estudios. Se cumple la meta de edición, diseño, impresión y difusión de las publicaciones previstas para el Componente 2, para el caso cuatro títulos, una revista y dos magazínes.</t>
  </si>
  <si>
    <t>Realizar actividades de socialización y  divulgación. Componente 2</t>
  </si>
  <si>
    <t>Realizar actividades de socialización y divulgación: Componente 1</t>
  </si>
  <si>
    <t>Se realizó el proceso de socialización de cada uno de los eventos realizados en el marco de los estudios del componente 2, igualmente se divulgaron los títulos producidos en cada uno de los componentes.</t>
  </si>
  <si>
    <t>http://centrovirtual.idep.edu.co/
Listados de asistencia</t>
  </si>
  <si>
    <t xml:space="preserve">Se elaboró  el proceso de formación de docentes que hace uso del CVMEP, en el cual se tiene en consideración las redes de maestros y maestras. La propuesta se centra en la “Visibilización del lugar de la mujer en el magisterio”
Se llevaron a cabo tres sesiones de formación y la primera itinerancia por la ciudad.
Se realizó el acopio inicial de los materiales en formato digital y en físico, utilizados en las cuatro  (4) jornadas de la memoria de la pedagogía en Bogotá y se procedió a su verificación y organización; así como los ajustes y adecuaciones necesarias en el CVMEP para el proceso de formación y el alojamiento del material de las jornadas de las memorias en el sitio.
Durante la vigencia se atendieron 294 solicitudes en el Centro de Documentación para consulta del acervo documental por los diferentes canales de comunicación del IDEP
</t>
  </si>
  <si>
    <t>http://www.idep.edu.co/premio/</t>
  </si>
  <si>
    <t>Se apoyó la participación de los 415 docentes  y 327 directivos docentes en los eventos aprobados por la SED para el primer y segundo semestre de 2017 y la inscripción de 293 docentes a la XI versión del Premio a la Investigación e innovación educativa.
Igualmente, se publicaron las cartillas con las experiencias habilitadas y la estructuración de los artículos académicos de los 10 proyectos ganadores que serán publicados por el IDEP.
Aunado a lo anterior, se propició un espacio para el encuentro de saberes, intercambio de experiencias y construcción permanente del saber pedagógico de maestros, maestras y directivos docentes, el cual es parte del propósito central de premio y de reconocimiento docente.</t>
  </si>
  <si>
    <t>Se realizó seguimiento a las actividades inmersas en el Plan de Mejoramiento DIC</t>
  </si>
  <si>
    <t>Se divulgaron los eventos realizados por cada uno de los componentes en redes y la página web, igualmente se expidieron 09 boletines externos, 16 boletines internos y 2 boletines de prensa en la vigencia.  Aunado a lo anterior, se actualizaron las noticias de la página Web.</t>
  </si>
  <si>
    <t>http://www.idep.edu.co/sites/default/files/Mapa%20de%20Usuarios%20y%20Partes%20Interesadas_V1.pdf#overlay-context=content/subsistemas-sig%3Fq%3Dcontent/subsistemas-sig</t>
  </si>
  <si>
    <t>Actividad ejecutada en segundo trimestre de la vigencia.</t>
  </si>
  <si>
    <t>Documento: Estrategia racionalización OPA</t>
  </si>
  <si>
    <t>Informe de Encuestas Enero 2016 - Febrero 2017
http://www.idep.edu.co/sites/default/files/Informe_de_Encuestas_2017.pdf#overlay-context=content/mecanismos-de-participaci%25C3%25B3n-ciudadana%3Fq%3Dcontent/mecanismos-de-participaci%25C3%25B3n-ciudadana</t>
  </si>
  <si>
    <t>Listados de Asistencia - Borradores de Procedimientos y formatos</t>
  </si>
  <si>
    <t>Brochure
http://www.idep.edu.co/sites/default/files/PlegableIDEP.pdf</t>
  </si>
  <si>
    <t>Se realizó seguimiento a las actividades a cargo de la subdirección académica.</t>
  </si>
  <si>
    <t>Fichas y expedientes contractuales del estudio</t>
  </si>
  <si>
    <t>Se realizó un documento integral y sintetizador que contiene la descripción de un cuerpo de indicadores cualitativos y cuantitativos formulados y validados y sus respectivos instrumentos para el levantamiento de información, planeación y seguimiento de un programa de educación socioeducativa de Educación para la Sexualidad en los colegios distritales de Bogotá.</t>
  </si>
  <si>
    <t>Se realizó un informe final de la investigación que incluye: un capítulo introductorio al estudio, un marco de referencia (conceptual), un capítulo donde se describe con claridad el diseño del estudio y el camino metodológico abordado incluyendo los instrumentos diseñados y la manera en la que se realizó el análisis de la información, un capítulo de resultados y de discusión que incluye el análisis realizado a los manuales de convivencia de las IED seleccionadas y a manera de cierre un capítulo que da cuenta de las necesidades de los comités de convivencia en relación con el desarrollo de aspectos socio-emocionales que se ponen en juego a la hora de abordar conflictos al interior de la escuela y recomendaciones plausibles para atenderlas tanto en el mediano como en el largo plazo.</t>
  </si>
  <si>
    <t>Se realizó un informe técnico final que incluye: a) la descripción y síntesis del proceso, b) el diseño, ajuste y validación de una metodología y una estrategia operativa para el monitoreo al cumplimiento de estándares de calidad de Educación inicial en instituciones educativas distritales en el marco de la atención integral a la primera infancia, c) la estrategia de recolección, sistematización, procesamiento, análisis e interpretación de la información, d) la estrategia comunicativa y de movilización social, e) la síntesis y conclusiones, incluyendo recomendaciones, de los resultados cuantitativos y cualitativos de la aplicación del sistema de monitoreo al cumplimiento de estándares de calidad de Educación inicial en instituciones educativas distritales y de los planes de mejora, f) un Manual Operativo que oriente las acciones a desarrollar para la aplicación permanente del sistema de monitoreo en la totalidad de las IED, y g) la consolidación de los documentos producidos que fundamentan el estudio de elaboración y aplicación de un sistema de monitoreo al cumplimiento de los estándares de calidad en Educación Inicial, para entrega a la Secretaría de Educación en el marco del Convenio 1452 de 2017 en su componente 3.</t>
  </si>
  <si>
    <t xml:space="preserve">Se realizó un informe final de la investigación que incluye: un marco conceptual de la transmedia educativa, consideraciones para el uso de la transmedia educativa a partir de la producción de narrativas utilizando distintos medios de comunicación, con base en la experiencia de investigación desarrollada y una serie de recomendaciones a tener en cuenta en el momento de realizar este tipo de producciones. </t>
  </si>
  <si>
    <t>Se realizó un informe final que dan cuenta de los referentes conceptuales, metodológicos, pedagógicos y técnicos  de una estrategia para el desarrollo personal de los docentes.</t>
  </si>
  <si>
    <t>Se realizó unforme técnico final que presenta los resultados de la primera aplicación del Sistema de Seguimiento a la Política Educativa Distrital en los contextos escolares, Fase 2.</t>
  </si>
  <si>
    <t>N/A</t>
  </si>
  <si>
    <t>Se realizó unforme técnico final que presenta los referentes metodológicos, técnicos e instrumentales del Sistema de Seguimiento a la Política Educativa Distrital en los contextos escolares, Fase 2.</t>
  </si>
  <si>
    <t xml:space="preserve">Se trabajó la estructuración conceptual y metodológica del Diseño del Componente que brinda lineamientos generales de las necesidades que se presentan  a nivel educativo de Bogotá, permitiendo así validar los elementos de la estrategia propuestos para  consolidar los criterios de innovación que se tienen a nivel de ciudad. </t>
  </si>
  <si>
    <t>Actividad finalizada por unión de procesos misionales</t>
  </si>
  <si>
    <t xml:space="preserve">Se logró avanzar en la conformación de una comunidad de saber y práctica pedagógica, a través de: a) La estrategia aulas itinerantes b) Los espacios presenciales de interacción en el diplomado realizado. c)  La feria de experiencias pedagógicas y d) El repositorio de experiencias pedagógicas.
Se consolidaron las comunidades de saber y de practica pedagógica mediante la actualización, consolidación y análisis de experiencias pedagógicas - Mapeo, el diseño y desarrollo de la herramienta Digital que permite visibilizar el resultado del mapeo; igualmente, se desarrolló de una estrategia de comunicación y divulgación de las acciones que propician el intercambio de saberes,fortaleciendo la red de innovación del Distrito a través del apoyo a las redes pedagógicas . 
</t>
  </si>
  <si>
    <t>Se elaboró  un documento con  los resultados de la exploración de buenas prácticas sobre  las 383 IED y los sistemas de evaluación institucional sobresalientes de las IED premiadas en PEGI.</t>
  </si>
  <si>
    <t xml:space="preserve">Se realizó y envió Alerta Informativa por correo electrónico el 5 de diciembre, solicitando el seguimiento a los indicadores de los 14 procesos de la Entidad. Plazo de entrega del seguimiento 18 de diciembre de 2017.  </t>
  </si>
  <si>
    <t>http://www.idep.edu.co/?q=content/indicadores-de-gesti%C3%B3n</t>
  </si>
  <si>
    <t>Actividad ejecutada en tercer trimestre de la vigencia.</t>
  </si>
  <si>
    <t>Listas de asistencia a 7 Talleres de Administración de Riesgos realizada a toda la entidad.</t>
  </si>
  <si>
    <t>http://www.idep.edu.co/?q=content/idp-04-proceso-de-investigaci%C3%B3n-y-desarrollo-pedag%C3%B3gico</t>
  </si>
  <si>
    <t>Actividad ejecutada en el primer semestre de la vigencia.</t>
  </si>
  <si>
    <t>Plan de Acción MIC
Ruta:
P:\1_INFORMACION_SIG\120_42_100_Plan_Gerencial_SIG\3.2017\Plan_implementacion_o_gerencial_SIG_2017</t>
  </si>
  <si>
    <t xml:space="preserve">Se realizó el seguimiento y monitoreo del  Plan de Acción MIC, finalizando las actividades pendientes para el cierrre o avance en éste, de las acciones de mejora en desarrollo. </t>
  </si>
  <si>
    <t>Documento compartido para hacer seguimiento al mapa de riesgos de la entidad.</t>
  </si>
  <si>
    <t>https://docs.google.com/a/idep.edu.co/spreadsheets/d/1u1stqMj9MmKVUWw5VlMHCMOpLZJ8qHKt1NEBpCiFQhA/edit?usp=sharing</t>
  </si>
  <si>
    <t>Herramienta MINTIC</t>
  </si>
  <si>
    <t>Actividad ejecutada en el primer trimestre de la vigencia</t>
  </si>
  <si>
    <t xml:space="preserve">Actividad ejecutada en el segundo trimestre de la vigencia </t>
  </si>
  <si>
    <t xml:space="preserve">Actividad finalizada en el tercer trimestre de la vigencia </t>
  </si>
  <si>
    <t>Página WEB Institucional en maloca, link http://www.idep.edu.co/?q=content/gt-12-proceso-de-gesti%C3%B3n-tecnol%C3%B3gica#overlay-context=</t>
  </si>
  <si>
    <t>Plan de Acción GT
Ruta:
P:\1_INFORMACION_SIG\120_42_100_Plan_Gerencial_SIG\3.2017\Plan_implementacion_o_gerencial_SIG_2017</t>
  </si>
  <si>
    <t xml:space="preserve"> Se realizó el seguimiento y monitoreo del  Plan de Acción GT, finalizando las actividades pendientes para el cierrre o avance en éste, de las acciones de mejora en desarrollo, de igual forma se realizó el seguimiento al plan de mejoramiento el 06 de Octubre de 2017.</t>
  </si>
  <si>
    <t xml:space="preserve">Correos electrónicos enviados, Base de datos de la aplicación. Contratación Mantenimiento. </t>
  </si>
  <si>
    <t>Actividad finalizada en el segundo trimestre de la vigencia</t>
  </si>
  <si>
    <t>Google Drive plan de mejoramiento</t>
  </si>
  <si>
    <t xml:space="preserve">Aplicativo de Quejas y soluciones de la Alcaldía Mayor de Bogotá </t>
  </si>
  <si>
    <t>Correo electrónico / Equipo de computo del Profesional de Talento Humano</t>
  </si>
  <si>
    <t>Página web Institucional, estados contables anuales 2016</t>
  </si>
  <si>
    <t>Actividad finalizada en el primer trimestre de la vigencia</t>
  </si>
  <si>
    <t>Se encuentran en Medio Magnético  ubicado en el equipo de computo del Profesional Especializado con la ruta : 
información exógena Nacional: Este quipo\Documentos\Documentos\Documentos\Impuestos\Información Exógena 2016
Información exógena Estampillas: Este equipo\Documentos\Documentos\Documentos\Impuestos\Información Exógena Estampillas 2016 II
Información exógena Estampillas: Este equipo\Documentos\Documentos\Documentos\Impuestos\Información Exógena Estampillas 2017 I</t>
  </si>
  <si>
    <t>Programa de Auditorías de la Vigencia 2017, Informes de Auditorías y actividades de Evaluación Independiente Expedientes de gestión de la Oficina de Control Interno y expediente digital en carpeta compartida de la OCI.</t>
  </si>
  <si>
    <r>
      <rPr>
        <sz val="8"/>
        <rFont val="Arial"/>
        <family val="2"/>
      </rPr>
      <t xml:space="preserve">Se desarrollaron las siguientes actividades derivadas de los ejercicios de Auditoría especiales o eventuales:
</t>
    </r>
    <r>
      <rPr>
        <b/>
        <sz val="8"/>
        <rFont val="Arial"/>
        <family val="2"/>
      </rPr>
      <t>1.</t>
    </r>
    <r>
      <rPr>
        <sz val="8"/>
        <rFont val="Arial"/>
        <family val="2"/>
      </rPr>
      <t xml:space="preserve"> Desarrollo de la auditoría especial y/o eventual al proceso de Gestión Financiera en atención al nuevo marco normativo de regulación contable pública en el IDEP y la directiva 005 de 2017.
</t>
    </r>
    <r>
      <rPr>
        <b/>
        <sz val="8"/>
        <rFont val="Arial"/>
        <family val="2"/>
      </rPr>
      <t>2.</t>
    </r>
    <r>
      <rPr>
        <sz val="8"/>
        <rFont val="Arial"/>
        <family val="2"/>
      </rPr>
      <t xml:space="preserve"> Arqueos de Caja: 01/11/2017 y 13/12/2017 (2)
</t>
    </r>
    <r>
      <rPr>
        <b/>
        <sz val="8"/>
        <rFont val="Arial"/>
        <family val="2"/>
      </rPr>
      <t>3.</t>
    </r>
    <r>
      <rPr>
        <sz val="8"/>
        <rFont val="Arial"/>
        <family val="2"/>
      </rPr>
      <t xml:space="preserve"> Comunicación oficial para la ejecución de la auditoría especial y/o eventual, que tiene por objetivo "Evaluar  aspectos prioritarios de la Gestión Financiera en atención a la implementación del nuevo marco normativo de regulación contable pública en el IDEP y la Directiva 005 de 2017 de la Alcaldía Mayor de Bogotá: Lineamientos para la depuración contable aplicable a las entidades de gobierno "
</t>
    </r>
    <r>
      <rPr>
        <b/>
        <sz val="8"/>
        <rFont val="Arial"/>
        <family val="2"/>
      </rPr>
      <t>4.</t>
    </r>
    <r>
      <rPr>
        <sz val="8"/>
        <rFont val="Arial"/>
        <family val="2"/>
      </rPr>
      <t xml:space="preserve"> Seguimiento de Liquidación Contractual: 12/10/2017, 30/10/2017, 05/12/2017 (3).
</t>
    </r>
    <r>
      <rPr>
        <b/>
        <sz val="8"/>
        <rFont val="Arial"/>
        <family val="2"/>
      </rPr>
      <t>5.</t>
    </r>
    <r>
      <rPr>
        <sz val="8"/>
        <rFont val="Arial"/>
        <family val="2"/>
      </rPr>
      <t xml:space="preserve"> En el marco del cumplimiento de los requisitos de la Ley 1712 de 2014: Por medio de la cual se crea la Ley de Transparencia y del Derecho de Acceso a la Información Pública Nacional y se dictan otras disposiciones y Decreto 103 de 2015, se realiza el alistamiento y publicación en la herramienta Google Drive de la base de datos para el seguimiento por parte de los referentes y/o líderes de procesos, con corte al 30/09/2017. Base de datos publicada bajo Alerta Informativa No. 38 del 17/10/2017.</t>
    </r>
    <r>
      <rPr>
        <sz val="8"/>
        <color rgb="FFFF0000"/>
        <rFont val="Arial"/>
        <family val="2"/>
      </rPr>
      <t xml:space="preserve">
</t>
    </r>
    <r>
      <rPr>
        <b/>
        <sz val="8"/>
        <rFont val="Arial"/>
        <family val="2"/>
      </rPr>
      <t>6.</t>
    </r>
    <r>
      <rPr>
        <b/>
        <sz val="8"/>
        <color rgb="FFFF0000"/>
        <rFont val="Arial"/>
        <family val="2"/>
      </rPr>
      <t xml:space="preserve"> </t>
    </r>
    <r>
      <rPr>
        <sz val="8"/>
        <rFont val="Arial"/>
        <family val="2"/>
      </rPr>
      <t xml:space="preserve"> Informe de Seguimiento al cumplimiento de la  Ley 1712 de 2014: Por medio de la cual se crea la Ley de Transparencia y del Derecho de Acceso a la Información Pública Nacional y se dictan otras disposiciones y Decreto 103 de 2015, seguimiento con corte al 30 de Septiembre de 2017, resultados emitidos bajo Alerta Informativa No. 41 del 31/10/2017.</t>
    </r>
    <r>
      <rPr>
        <sz val="8"/>
        <color rgb="FFFF0000"/>
        <rFont val="Arial"/>
        <family val="2"/>
      </rPr>
      <t xml:space="preserve">
</t>
    </r>
    <r>
      <rPr>
        <b/>
        <sz val="8"/>
        <rFont val="Arial"/>
        <family val="2"/>
      </rPr>
      <t>7.</t>
    </r>
    <r>
      <rPr>
        <sz val="8"/>
        <color rgb="FFFF0000"/>
        <rFont val="Arial"/>
        <family val="2"/>
      </rPr>
      <t xml:space="preserve"> </t>
    </r>
    <r>
      <rPr>
        <sz val="8"/>
        <rFont val="Arial"/>
        <family val="2"/>
      </rPr>
      <t>En cumplimiento de la Ley 1712, se realizó la publicación de (8) Informes emitidos por la Oficina de Control Interno (Informes de Auditoría, Informes de seguimiento y control, Informes de Ley, entre otros).</t>
    </r>
    <r>
      <rPr>
        <sz val="8"/>
        <color rgb="FFFF0000"/>
        <rFont val="Arial"/>
        <family val="2"/>
      </rPr>
      <t xml:space="preserve">
</t>
    </r>
    <r>
      <rPr>
        <b/>
        <sz val="8"/>
        <rFont val="Arial"/>
        <family val="2"/>
      </rPr>
      <t>TOTAL: (17)</t>
    </r>
  </si>
  <si>
    <t>Expedientes de gestión de la Oficina de Control Interno y expediente digital en carpeta compartida de la OCI.</t>
  </si>
  <si>
    <r>
      <rPr>
        <sz val="8"/>
        <rFont val="Arial"/>
        <family val="2"/>
      </rPr>
      <t>Se desarrollaron las siguientes actividades desde el rol de asesoría y acompañamiento y desde el rol de relación con entes externos:</t>
    </r>
    <r>
      <rPr>
        <sz val="8"/>
        <color rgb="FFFF0000"/>
        <rFont val="Arial"/>
        <family val="2"/>
      </rPr>
      <t xml:space="preserve">
</t>
    </r>
    <r>
      <rPr>
        <b/>
        <sz val="8"/>
        <rFont val="Arial"/>
        <family val="2"/>
      </rPr>
      <t xml:space="preserve">1. </t>
    </r>
    <r>
      <rPr>
        <sz val="8"/>
        <rFont val="Arial"/>
        <family val="2"/>
      </rPr>
      <t>La Oficina de Control Interno continuó desarrollando su rol de asesoría en diversas instancias como el Comité de Contratación donde realiza  control en la liquidación contractual, evidenciando una mejora en los índices de ejecución de las dependencias. (1)</t>
    </r>
    <r>
      <rPr>
        <sz val="8"/>
        <color rgb="FFFF0000"/>
        <rFont val="Arial"/>
        <family val="2"/>
      </rPr>
      <t xml:space="preserve">
</t>
    </r>
    <r>
      <rPr>
        <b/>
        <sz val="8"/>
        <rFont val="Arial"/>
        <family val="2"/>
      </rPr>
      <t xml:space="preserve">* </t>
    </r>
    <r>
      <rPr>
        <sz val="8"/>
        <rFont val="Arial"/>
        <family val="2"/>
      </rPr>
      <t>Como interlocutores designados en las actividades relacionadas para registro y diligenciamiento del índice de transparencia liderado por la Corporación Transparencia por Colombia, se culminó el registro se asistió al Taller para Interlocutores del Índice de Transparencia por Bogotá. 27/11/2017. (1)</t>
    </r>
    <r>
      <rPr>
        <sz val="8"/>
        <color rgb="FFFF0000"/>
        <rFont val="Arial"/>
        <family val="2"/>
      </rPr>
      <t xml:space="preserve">
</t>
    </r>
    <r>
      <rPr>
        <b/>
        <sz val="8"/>
        <rFont val="Arial"/>
        <family val="2"/>
      </rPr>
      <t>*</t>
    </r>
    <r>
      <rPr>
        <sz val="8"/>
        <rFont val="Arial"/>
        <family val="2"/>
      </rPr>
      <t xml:space="preserve"> En el marco del Plan de Gestión ética la Oficina de control interno, lideró la actividad para la sensibilización del valor: Vocación de Servicio y fué partícipe de la actividad organizada por la Oficina Asesora de planeación para la sensibilización del valor: Respeto (2).
</t>
    </r>
    <r>
      <rPr>
        <b/>
        <sz val="8"/>
        <rFont val="Arial"/>
        <family val="2"/>
      </rPr>
      <t xml:space="preserve">* </t>
    </r>
    <r>
      <rPr>
        <sz val="8"/>
        <rFont val="Arial"/>
        <family val="2"/>
      </rPr>
      <t>Se promovió y acompañó el cambio de la resolución del comité SIG y de Control Interno frente a las actualizaciones normativas. (1)
* Se realizaron recomendaciones y acompañamiento metodológico en el establecimiento de la línea Base del Formulario Unico de Reporte de  Avance a la Ge</t>
    </r>
    <r>
      <rPr>
        <b/>
        <sz val="8"/>
        <rFont val="Arial"/>
        <family val="2"/>
      </rPr>
      <t xml:space="preserve">stión  (FURAG). </t>
    </r>
    <r>
      <rPr>
        <sz val="8"/>
        <rFont val="Arial"/>
        <family val="2"/>
      </rPr>
      <t xml:space="preserve">(1) </t>
    </r>
    <r>
      <rPr>
        <b/>
        <sz val="8"/>
        <rFont val="Arial"/>
        <family val="2"/>
      </rPr>
      <t xml:space="preserve">
* </t>
    </r>
    <r>
      <rPr>
        <sz val="8"/>
        <rFont val="Arial"/>
        <family val="2"/>
      </rPr>
      <t xml:space="preserve">Se realizó el acompañamiento como invitado con voz  y sin voto a los comités correspondientes del periodo.(1)
* Se realiza ejercicio de revisión de algunas prioridades de implementación NIIF en términos de  depuración contable para que sean tenidas en cuenta recomendaciones en el Plan de Sostenibilidad Contable 2018 (1) y se realiza el acompañamiento en las mesas técnicas con la Secretaría Distrital de Hacienda para la revisión del avance. (1)
* Se realizan actividades con la Oficina Asesora de Planeación para la emisión de la Política de Riesgo desde el rol asignado a la OCI. (1) </t>
    </r>
    <r>
      <rPr>
        <sz val="8"/>
        <color rgb="FF0000FF"/>
        <rFont val="Arial"/>
        <family val="2"/>
      </rPr>
      <t xml:space="preserve">
</t>
    </r>
    <r>
      <rPr>
        <sz val="8"/>
        <color rgb="FFFF0000"/>
        <rFont val="Arial"/>
        <family val="2"/>
      </rPr>
      <t xml:space="preserve">
</t>
    </r>
    <r>
      <rPr>
        <b/>
        <sz val="8"/>
        <rFont val="Arial"/>
        <family val="2"/>
      </rPr>
      <t xml:space="preserve">2. </t>
    </r>
    <r>
      <rPr>
        <sz val="8"/>
        <rFont val="Arial"/>
        <family val="2"/>
      </rPr>
      <t>Procesos Formativos a los cuales la Oficina de Control Interno asiste, con el fin de fortalecer las competencias en su rol de asesoría y acompañamiento a los procesos del IDEP:</t>
    </r>
    <r>
      <rPr>
        <sz val="8"/>
        <color rgb="FFFF0000"/>
        <rFont val="Arial"/>
        <family val="2"/>
      </rPr>
      <t xml:space="preserve">
</t>
    </r>
    <r>
      <rPr>
        <sz val="8"/>
        <rFont val="Arial"/>
        <family val="2"/>
      </rPr>
      <t xml:space="preserve">* Construcción de equipos de trabajo de alto rendimiento. 13/10/2017.
* Capacitación en evacuación. 24/10/2017.
* Capacitación brindada por el Archivo distrital. 25/10/2017
</t>
    </r>
    <r>
      <rPr>
        <b/>
        <sz val="8"/>
        <rFont val="Arial"/>
        <family val="2"/>
      </rPr>
      <t>*</t>
    </r>
    <r>
      <rPr>
        <sz val="8"/>
        <rFont val="Arial"/>
        <family val="2"/>
      </rPr>
      <t xml:space="preserve"> Lanzamiento del Modelo Integrado de Gestión nivel territorial (27/10/2017)
* Capacitación metodología evaluación de desempeño dictada por el Departamento Administrativo de la función pública. 07/11/2017.
* Curso redacción y ortografía. 17/11/2017.
* Seminario Sostenibilidad, equidad y ordenamiento territorial. 20/11/2017.
* Evento para la socialización de la estrategia para el desarrollo personal de los docentes y la Herramienta digital de georreferenciación de experiencias pedagógicas. 27/11/2017.
* Taller Informativo liderado por el Departamento Administrativo de la Función Pública, para la socialización del Modelo Integrado de Planeación y Gestión. 28/11/2017.
* Asistencia a taller rutas de integridad liderado por el Ministerio de las TICS. 06/12/2017.
* Obligaciones, deberes y derechos de los supervisores liderado por la Veeduría Distrital. 12/12/2017.
* Evento en el IDEP están pasando cosas, liderado por la Dirección y la Subdirección académica. 14/12/2017
</t>
    </r>
    <r>
      <rPr>
        <b/>
        <sz val="8"/>
        <rFont val="Arial"/>
        <family val="2"/>
      </rPr>
      <t xml:space="preserve">* </t>
    </r>
    <r>
      <rPr>
        <sz val="8"/>
        <rFont val="Arial"/>
        <family val="2"/>
      </rPr>
      <t>Sesiones de Capacitación SECOP (2 Capacitaciones).</t>
    </r>
    <r>
      <rPr>
        <b/>
        <sz val="8"/>
        <color rgb="FFFF0000"/>
        <rFont val="Arial"/>
        <family val="2"/>
      </rPr>
      <t xml:space="preserve">
</t>
    </r>
    <r>
      <rPr>
        <b/>
        <sz val="8"/>
        <rFont val="Arial"/>
        <family val="2"/>
      </rPr>
      <t>TOTAL: (24)</t>
    </r>
  </si>
  <si>
    <r>
      <rPr>
        <sz val="8"/>
        <rFont val="Arial"/>
        <family val="2"/>
      </rPr>
      <t>Con corte al Cuarto Trimestre de 2017, se emitieron y presentaron los siguientes Informes a entes de control e informes de Ley de acuerdo a los lineamientos normativos y legales vigentes:</t>
    </r>
    <r>
      <rPr>
        <sz val="8"/>
        <color rgb="FFFF0000"/>
        <rFont val="Arial"/>
        <family val="2"/>
      </rPr>
      <t xml:space="preserve">
</t>
    </r>
    <r>
      <rPr>
        <b/>
        <sz val="8"/>
        <rFont val="Arial"/>
        <family val="2"/>
      </rPr>
      <t>1.</t>
    </r>
    <r>
      <rPr>
        <sz val="8"/>
        <rFont val="Arial"/>
        <family val="2"/>
      </rPr>
      <t xml:space="preserve"> Informe de Seguimiento a la Implementación del Nuevo Marco Normativo de Regulación Contable Pública en el IDEP (NIIF) junto con las modificaciones requeridas y a partir de recomendaciones del grupo de trabajo de la Secretaría de Hacienda, con corte al 30/09/2017.</t>
    </r>
    <r>
      <rPr>
        <sz val="8"/>
        <color rgb="FFFF0000"/>
        <rFont val="Arial"/>
        <family val="2"/>
      </rPr>
      <t xml:space="preserve">
</t>
    </r>
    <r>
      <rPr>
        <b/>
        <sz val="8"/>
        <rFont val="Arial"/>
        <family val="2"/>
      </rPr>
      <t>2.</t>
    </r>
    <r>
      <rPr>
        <sz val="8"/>
        <rFont val="Arial"/>
        <family val="2"/>
      </rPr>
      <t xml:space="preserve"> Informes de Cuenta mensual SIVICOF: Septiembre 2017, Octubre 2017 y Noviembre 2017.</t>
    </r>
    <r>
      <rPr>
        <sz val="8"/>
        <color rgb="FFFF0000"/>
        <rFont val="Arial"/>
        <family val="2"/>
      </rPr>
      <t xml:space="preserve">
</t>
    </r>
    <r>
      <rPr>
        <b/>
        <sz val="8"/>
        <rFont val="Arial"/>
        <family val="2"/>
      </rPr>
      <t xml:space="preserve">3. </t>
    </r>
    <r>
      <rPr>
        <sz val="8"/>
        <rFont val="Arial"/>
        <family val="2"/>
      </rPr>
      <t>Informe de Austeridad del Gasto con corte al tercer trimestre de 2017.</t>
    </r>
    <r>
      <rPr>
        <sz val="8"/>
        <color rgb="FFFF0000"/>
        <rFont val="Arial"/>
        <family val="2"/>
      </rPr>
      <t xml:space="preserve">
</t>
    </r>
    <r>
      <rPr>
        <b/>
        <sz val="8"/>
        <rFont val="Arial"/>
        <family val="2"/>
      </rPr>
      <t xml:space="preserve">4. </t>
    </r>
    <r>
      <rPr>
        <sz val="8"/>
        <rFont val="Arial"/>
        <family val="2"/>
      </rPr>
      <t>Medición de la línea base para la implementación del Modelo Integrado de Planeación y Gestión - MIPG en la entidad, a través del aplicativo FURAG II, se solicitó información clave a las dependencias para posteriormente ser cargada en los diversos formularios del sistema; se gestionaron ajustes frente a las recomendaciones de esta entidad y de la oficina de control interno y se reportaron las novedades presentadas en el proceso de cargue de la información ante el correo de soporte y líneas dispuestas para tal fin.</t>
    </r>
    <r>
      <rPr>
        <sz val="8"/>
        <color rgb="FFFF0000"/>
        <rFont val="Arial"/>
        <family val="2"/>
      </rPr>
      <t xml:space="preserve">
</t>
    </r>
    <r>
      <rPr>
        <b/>
        <sz val="8"/>
        <rFont val="Arial"/>
        <family val="2"/>
      </rPr>
      <t>5.</t>
    </r>
    <r>
      <rPr>
        <sz val="8"/>
        <rFont val="Arial"/>
        <family val="2"/>
      </rPr>
      <t xml:space="preserve"> Reporte Final aplicativo FURAG II, consolidación de resultados y generación de formulario diligenciado en su totalidad, certificado de cumplimiento en el reporte de la información.</t>
    </r>
    <r>
      <rPr>
        <b/>
        <sz val="8"/>
        <rFont val="Arial"/>
        <family val="2"/>
      </rPr>
      <t xml:space="preserve"> </t>
    </r>
    <r>
      <rPr>
        <sz val="8"/>
        <color rgb="FFFF0000"/>
        <rFont val="Arial"/>
        <family val="2"/>
      </rPr>
      <t xml:space="preserve">
</t>
    </r>
    <r>
      <rPr>
        <b/>
        <sz val="8"/>
        <rFont val="Arial"/>
        <family val="2"/>
      </rPr>
      <t>6.</t>
    </r>
    <r>
      <rPr>
        <b/>
        <sz val="8"/>
        <color rgb="FFFF0000"/>
        <rFont val="Arial"/>
        <family val="2"/>
      </rPr>
      <t xml:space="preserve"> </t>
    </r>
    <r>
      <rPr>
        <sz val="8"/>
        <rFont val="Arial"/>
        <family val="2"/>
      </rPr>
      <t>Informe de seguimiento a las metas de los proyectos de Inversión y Metas Plan de Desarrollo en cumplimiento del Decreto 2015 de 2017, informe con corte al 30/09/2017.</t>
    </r>
    <r>
      <rPr>
        <sz val="8"/>
        <color rgb="FFFF0000"/>
        <rFont val="Arial"/>
        <family val="2"/>
      </rPr>
      <t xml:space="preserve">
</t>
    </r>
    <r>
      <rPr>
        <b/>
        <sz val="8"/>
        <rFont val="Arial"/>
        <family val="2"/>
      </rPr>
      <t>7.</t>
    </r>
    <r>
      <rPr>
        <sz val="8"/>
        <rFont val="Arial"/>
        <family val="2"/>
      </rPr>
      <t xml:space="preserve"> Seguimiento al Plan de Mejoramiento Archivístico y envío al Archivo General de la Nación con corte al tercer trimestre de 2017.
</t>
    </r>
    <r>
      <rPr>
        <b/>
        <sz val="8"/>
        <rFont val="Arial"/>
        <family val="2"/>
      </rPr>
      <t>8.</t>
    </r>
    <r>
      <rPr>
        <sz val="8"/>
        <rFont val="Arial"/>
        <family val="2"/>
      </rPr>
      <t xml:space="preserve"> Informe Directiva 003 de 2013 con corte al 31/10/2017.
</t>
    </r>
    <r>
      <rPr>
        <b/>
        <sz val="8"/>
        <rFont val="Arial"/>
        <family val="2"/>
      </rPr>
      <t xml:space="preserve">9. </t>
    </r>
    <r>
      <rPr>
        <sz val="8"/>
        <rFont val="Arial"/>
        <family val="2"/>
      </rPr>
      <t xml:space="preserve">Informe Pormenorizado al estado del Sistema de Control Interno del IDEP Ley 1474 de 2011, artículo 9, Periodo: 1° Julio de 2017 a 31 de Octubre de 2017. Publicado bajo alerta informativa No. 43 del 10/11/2017.
</t>
    </r>
    <r>
      <rPr>
        <b/>
        <sz val="8"/>
        <rFont val="Arial"/>
        <family val="2"/>
      </rPr>
      <t xml:space="preserve">10. </t>
    </r>
    <r>
      <rPr>
        <sz val="8"/>
        <rFont val="Arial"/>
        <family val="2"/>
      </rPr>
      <t xml:space="preserve">Socialización resultados medición del Índice de Transparencia en las Entidades Públicas (ITEP), consolidación del formato de réplica con base en las variables objeto de aclaración y/o complemento, envío a líderes de proceso y/o referentes técnicos de los formularios para la recolección de la información.
</t>
    </r>
    <r>
      <rPr>
        <b/>
        <sz val="8"/>
        <rFont val="Arial"/>
        <family val="2"/>
      </rPr>
      <t xml:space="preserve">11. </t>
    </r>
    <r>
      <rPr>
        <sz val="8"/>
        <rFont val="Arial"/>
        <family val="2"/>
      </rPr>
      <t>Consolidación información para la entrega del cargo de Jefe de Control Interno o quien haga sus veces. (Lineamientos bajo la Circular 01 de 2017 de la Función pública y la Circular 048 "directrices terminación del periodo de los jefes de control Interno..." de la Secretaría General de la Alcaldía Mayor de Bogotá).</t>
    </r>
    <r>
      <rPr>
        <sz val="8"/>
        <color rgb="FFFF0000"/>
        <rFont val="Arial"/>
        <family val="2"/>
      </rPr>
      <t xml:space="preserve">
</t>
    </r>
    <r>
      <rPr>
        <b/>
        <sz val="8"/>
        <rFont val="Arial"/>
        <family val="2"/>
      </rPr>
      <t>TOTAL: (13)</t>
    </r>
  </si>
  <si>
    <r>
      <rPr>
        <sz val="8"/>
        <rFont val="Arial"/>
        <family val="2"/>
      </rPr>
      <t>Se realizaron las siguientes actividades en el marco del seguimiento de la administración de riesgos del IDEP y al fortalecimiento de la cultura de autocontrol:</t>
    </r>
    <r>
      <rPr>
        <sz val="8"/>
        <color rgb="FFFF0000"/>
        <rFont val="Arial"/>
        <family val="2"/>
      </rPr>
      <t xml:space="preserve">
</t>
    </r>
    <r>
      <rPr>
        <sz val="8"/>
        <color theme="1"/>
        <rFont val="Arial"/>
        <family val="2"/>
      </rPr>
      <t xml:space="preserve">
</t>
    </r>
    <r>
      <rPr>
        <b/>
        <sz val="8"/>
        <color theme="1"/>
        <rFont val="Arial"/>
        <family val="2"/>
      </rPr>
      <t xml:space="preserve">1. </t>
    </r>
    <r>
      <rPr>
        <sz val="8"/>
        <color theme="1"/>
        <rFont val="Arial"/>
        <family val="2"/>
      </rPr>
      <t xml:space="preserve">Emisión de Alertas Informativas:
</t>
    </r>
    <r>
      <rPr>
        <sz val="8"/>
        <rFont val="Arial"/>
        <family val="2"/>
      </rPr>
      <t>Alerta Inf. 36: 05/10/2017, Alerta Inf. 37: 06/10/2017, Alerta Inf. 38: 17/10/2017, Alerta Inf. 39: 19/10/2017, Alerta Inf. 40: 23/10/2017, Alerta Inf. 41: 31/10/2017, Alerta Inf. 42: 31/10/2017, Alerta Inf. 43: 10/11/2017, Alerta Inf. 44: 14/11/2017, Alerta Inf. 45: 21/11/2017, Alerta Inf. 46: 07/12/2017, Alerta Inf. 47: 21/12/2017</t>
    </r>
    <r>
      <rPr>
        <sz val="8"/>
        <color theme="1"/>
        <rFont val="Arial"/>
        <family val="2"/>
      </rPr>
      <t xml:space="preserve"> y   Alerta Inf.48 : 28/12/2017 </t>
    </r>
    <r>
      <rPr>
        <b/>
        <sz val="8"/>
        <color theme="1"/>
        <rFont val="Arial"/>
        <family val="2"/>
      </rPr>
      <t>(13)</t>
    </r>
    <r>
      <rPr>
        <sz val="8"/>
        <color theme="1"/>
        <rFont val="Arial"/>
        <family val="2"/>
      </rPr>
      <t xml:space="preserve">
</t>
    </r>
    <r>
      <rPr>
        <b/>
        <sz val="8"/>
        <color theme="1"/>
        <rFont val="Arial"/>
        <family val="2"/>
      </rPr>
      <t xml:space="preserve">2. </t>
    </r>
    <r>
      <rPr>
        <sz val="8"/>
        <color theme="1"/>
        <rFont val="Arial"/>
        <family val="2"/>
      </rPr>
      <t xml:space="preserve">Seguimiento al Mapa de Riesgos por procesos en el marco del Programa Anual de Auditorías vigencia 2017, Proceso Auditados: Gestión Documental, Atención al Ciudadano </t>
    </r>
    <r>
      <rPr>
        <b/>
        <sz val="8"/>
        <color theme="1"/>
        <rFont val="Arial"/>
        <family val="2"/>
      </rPr>
      <t>(2)</t>
    </r>
    <r>
      <rPr>
        <sz val="8"/>
        <color theme="1"/>
        <rFont val="Arial"/>
        <family val="2"/>
      </rPr>
      <t xml:space="preserve">
</t>
    </r>
    <r>
      <rPr>
        <b/>
        <sz val="8"/>
        <color theme="1"/>
        <rFont val="Arial"/>
        <family val="2"/>
      </rPr>
      <t xml:space="preserve">3. </t>
    </r>
    <r>
      <rPr>
        <sz val="8"/>
        <color theme="1"/>
        <rFont val="Arial"/>
        <family val="2"/>
      </rPr>
      <t xml:space="preserve">En el marco del Plan de Gestión ética la Oficina de control interno, lideró la actividad para la sensibilización del valor: Vocación de Servicio y fué partícipe de la actividad organizada por la Oficina Asesora de planeación para la sensibilización del valor: Respeto </t>
    </r>
    <r>
      <rPr>
        <b/>
        <sz val="8"/>
        <color theme="1"/>
        <rFont val="Arial"/>
        <family val="2"/>
      </rPr>
      <t>(2)</t>
    </r>
    <r>
      <rPr>
        <sz val="8"/>
        <color theme="1"/>
        <rFont val="Arial"/>
        <family val="2"/>
      </rPr>
      <t xml:space="preserve">
</t>
    </r>
    <r>
      <rPr>
        <b/>
        <sz val="8"/>
        <color theme="1"/>
        <rFont val="Arial"/>
        <family val="2"/>
      </rPr>
      <t>4.</t>
    </r>
    <r>
      <rPr>
        <sz val="8"/>
        <color theme="1"/>
        <rFont val="Arial"/>
        <family val="2"/>
      </rPr>
      <t xml:space="preserve"> Seguimiento Mapa de Riesgos de Corrupción con corte al 31 de Diciembre de 2017. (estado preliminar).
</t>
    </r>
    <r>
      <rPr>
        <b/>
        <sz val="8"/>
        <color theme="1"/>
        <rFont val="Arial"/>
        <family val="2"/>
      </rPr>
      <t>5.</t>
    </r>
    <r>
      <rPr>
        <sz val="8"/>
        <color theme="1"/>
        <rFont val="Arial"/>
        <family val="2"/>
      </rPr>
      <t xml:space="preserve"> Seguimiento al Plan Anticorrupción y de Atención </t>
    </r>
    <r>
      <rPr>
        <sz val="8"/>
        <rFont val="Arial"/>
        <family val="2"/>
      </rPr>
      <t>al Ciudadano con corte al 31 de Diciembre de 2017. (estado preliminar).</t>
    </r>
    <r>
      <rPr>
        <b/>
        <sz val="8"/>
        <rFont val="Arial"/>
        <family val="2"/>
      </rPr>
      <t xml:space="preserve">
TOTAL: (19)</t>
    </r>
  </si>
  <si>
    <t>Expedientes de gestión de la Oficina de Control Interno, y expediente digital en carpeta compartida de la OCI.</t>
  </si>
  <si>
    <r>
      <rPr>
        <b/>
        <u/>
        <sz val="8"/>
        <rFont val="Arial"/>
        <family val="2"/>
      </rPr>
      <t>Plan de Mejoramiento por procesos</t>
    </r>
    <r>
      <rPr>
        <sz val="8"/>
        <color rgb="FFFF0000"/>
        <rFont val="Arial"/>
        <family val="2"/>
      </rPr>
      <t xml:space="preserve">
</t>
    </r>
    <r>
      <rPr>
        <sz val="8"/>
        <rFont val="Arial"/>
        <family val="2"/>
      </rPr>
      <t>En el seguimiento ordinario realizado por la OCI, con corte al 30 de Septiembre de 2017, el IDEP cerró con 324 acciones en su base de datos de mejora, un incremento del 6% frente al periodo anterior. Esto debido a la incorporación de acciones de ejercicios auditoría de los procesos de Gestión de Recursos Físicos y Gestión Financiera que finalizaron en el último trimestre.
El cierre de acciones se encuentra en un 81% (Acciones cerradas más acciones con cierre condicional), presentándose un incremento de 9 puntos porcentuales frente al periodo de seguimiento anterior. Para este periodo, el cierre de acciones se destacó en los procesos de Gestión Tecnológica, Gestión de Talento Humano y Gestión Contractual, quienes fueron los que  incidieron de forma definitiva en el incremento del cierre.   Este resultado se debe al abordaje individual de acciones de periodos anteriores y priorización del tratamiento de acciones de mejora por parte de la Dirección. Esta tendencia  positiva en el ciclo de mejoramiento incluye también la reducción de acciones vencidas, de 52 a 25, una disminución del 52% equivalente a 27 acciones gestionadas en el trimestre.</t>
    </r>
    <r>
      <rPr>
        <sz val="8"/>
        <color rgb="FFFF0000"/>
        <rFont val="Arial"/>
        <family val="2"/>
      </rPr>
      <t xml:space="preserve">
</t>
    </r>
    <r>
      <rPr>
        <sz val="8"/>
        <rFont val="Arial"/>
        <family val="2"/>
      </rPr>
      <t>Se realizó la actividad denominada "</t>
    </r>
    <r>
      <rPr>
        <i/>
        <u/>
        <sz val="8"/>
        <rFont val="Arial"/>
        <family val="2"/>
      </rPr>
      <t>CERRATÓN DE ACCIONES DE MEJORA</t>
    </r>
    <r>
      <rPr>
        <sz val="8"/>
        <rFont val="Arial"/>
        <family val="2"/>
      </rPr>
      <t>", donde fué habilitada de manera extraordinaria, la base de datos del plan de mejoramiento por procesos, con el fin de que todos los líderes de proceso y/o referentes técnicos realizaran el seguimiento de todas las acciones suceptibles de cierre con corte al mes de noviembre de 2017; esta actividad cerró de manera exitosa, mostrando un balance positivo de la siguiente manera: el IDEP cerró con corte a Noviembre de 2017, con 339 acciones en su base de datos de mejora, un incremento del 5% frente al seguimiento realizado anterior, debido a la incorporación de acciones de ejercicios auditoría de los procesos de Gestión de Talento Humano y  Atención al Ciudadano que finalizaron entre Septiembre y Octubre  de 2017. 
El cierre de acciones  se incrementó de 81% a 87%,  un incremento notable considerando el corto periodo en el que se gestionaron las acciones de mejora, pasando de 260 a 293 acciones cerradas. Las acciones vencidas disminuyeron de 25 a  10, equivalente a una baja del 60%, frente al seguimiento anterior. El nivel actual del estado de acciones vencidas se encuentra en 3% frente al 8% de la valoración del periodo  previo. Solo 3 de los 14 procesos presentan acciones vencidas.
Los  procesos con mayor índice de cierre de acciones en esta actividad son Gestión de Talento Humano y Gestión Financiera, con un total de 19 acciones cerradas entre los dos, alrededor de un 61% de cierres del total.
De acuerdo a la Circular 48 de 2017 Directrices terminación del periodo de los Jefes o Asesores de Control Interno en las Entidades Distritales nombrado por el Alcalde Mayor de Bogotá, D.C., se realiza un nuevo seguimiento a las acciones de mejora con corte al mes de Diciembre de 2017, obteniendo los siguientes resultados: El cierre de accones finalizó en un 93% un incremento de 6 puntos porcentuales, pasando de 293 acciones cerradas a un total de 316 con corte al mes de Diciembre de 2017, un aumento considerable posterior a la actividad de Cerratón realizada en el mes de Noviembre. El nivel de acciones vencidas cerró en un 2,35%, lo que equivale a un total de 8 acciones vencidas fernte al total de formuladas. Las acciones en desarrollo con corte a diciembre de 2017 se ubicaron en un 4,42%, lo que equivale a 15 acciones incluidas en los planes de mejoramiento de los procesos de gestión documental, gestión financiera y gestión del talento humano. En general el balance ha demostrado la incorporacion de dinamicas sstemáticas en todos los procesos, que en su mayoría alcanzaron un nivel de cierre que correspondia a las necesidades de estos. Se puede decir con estos resultados que el ciclo de mejoramiento ha ganado solidez en esta vigencia y se recomienda continuar con esta tendencia atendiendo la adopción del Nuevo Modelo Integrado de planeación.</t>
    </r>
    <r>
      <rPr>
        <sz val="8"/>
        <color rgb="FFFF0000"/>
        <rFont val="Arial"/>
        <family val="2"/>
      </rPr>
      <t xml:space="preserve">
</t>
    </r>
    <r>
      <rPr>
        <b/>
        <sz val="8"/>
        <rFont val="Arial"/>
        <family val="2"/>
      </rPr>
      <t>TOTAL DE ACCIONES VERIFICADAS: 153</t>
    </r>
    <r>
      <rPr>
        <sz val="8"/>
        <color rgb="FFFF0000"/>
        <rFont val="Arial"/>
        <family val="2"/>
      </rPr>
      <t xml:space="preserve">
</t>
    </r>
    <r>
      <rPr>
        <sz val="8"/>
        <rFont val="Arial"/>
        <family val="2"/>
      </rPr>
      <t xml:space="preserve">Con corte al mes de Septiembre de 2017: 101 acciones
Con corte al mes de Noviembre de 2017-Cerratón: 29 acciones
Con corte al mes de Diciembre de 2017: 23 acciones </t>
    </r>
    <r>
      <rPr>
        <sz val="8"/>
        <color rgb="FFFF0000"/>
        <rFont val="Arial"/>
        <family val="2"/>
      </rPr>
      <t xml:space="preserve">
</t>
    </r>
    <r>
      <rPr>
        <b/>
        <sz val="8"/>
        <rFont val="Arial"/>
        <family val="2"/>
      </rPr>
      <t xml:space="preserve">
Plan de Mejoramiento Institucional
</t>
    </r>
    <r>
      <rPr>
        <sz val="8"/>
        <rFont val="Arial"/>
        <family val="2"/>
      </rPr>
      <t xml:space="preserve">Una vez revisado el avance por acción suscritas en el Plan de Mejoramiento de Contraloría, se presentaron los siguentes resultados:
</t>
    </r>
    <r>
      <rPr>
        <b/>
        <sz val="8"/>
        <rFont val="Arial"/>
        <family val="2"/>
      </rPr>
      <t>Vigencia auditada 2015:</t>
    </r>
    <r>
      <rPr>
        <sz val="8"/>
        <color rgb="FFFF0000"/>
        <rFont val="Arial"/>
        <family val="2"/>
      </rPr>
      <t xml:space="preserve">
</t>
    </r>
    <r>
      <rPr>
        <sz val="8"/>
        <rFont val="Arial"/>
        <family val="2"/>
      </rPr>
      <t xml:space="preserve">Acciones en Desarrollo: 4 que fueron finalizadas durante el cuarto trimestre de 2017. 
Total de acciones cumplidas con corte al mes de Diciembre de 2017: 15 Acciones de las 15 formuladas
</t>
    </r>
    <r>
      <rPr>
        <b/>
        <sz val="8"/>
        <rFont val="Arial"/>
        <family val="2"/>
      </rPr>
      <t xml:space="preserve">Vigencia auditada 2016:
</t>
    </r>
    <r>
      <rPr>
        <sz val="8"/>
        <rFont val="Arial"/>
        <family val="2"/>
      </rPr>
      <t xml:space="preserve">Acciones en desarrollo: 5
Acciones Finalizadas y/o cumplidas: 5
Total acciones formuladas: 10 acciones
</t>
    </r>
    <r>
      <rPr>
        <b/>
        <sz val="8"/>
        <rFont val="Arial"/>
        <family val="2"/>
      </rPr>
      <t>TOTAL: (162)</t>
    </r>
  </si>
  <si>
    <r>
      <rPr>
        <sz val="8"/>
        <rFont val="Arial"/>
        <family val="2"/>
      </rPr>
      <t>Durante el Cuarto Trimestre de 2017, se realizaron las siguientes actividades para la sostenibilidad del SIG:</t>
    </r>
    <r>
      <rPr>
        <sz val="8"/>
        <color rgb="FFFF0000"/>
        <rFont val="Arial"/>
        <family val="2"/>
      </rPr>
      <t xml:space="preserve">
</t>
    </r>
    <r>
      <rPr>
        <b/>
        <sz val="8"/>
        <rFont val="Arial"/>
        <family val="2"/>
      </rPr>
      <t>1.</t>
    </r>
    <r>
      <rPr>
        <sz val="8"/>
        <rFont val="Arial"/>
        <family val="2"/>
      </rPr>
      <t xml:space="preserve"> Reporte y seguimiento de los indicadores  del proceso Evaluación y Control con corte al Tercer Trimestre de 2017 y al Cuarto Trimestre de 2017.(2)
</t>
    </r>
    <r>
      <rPr>
        <b/>
        <sz val="8"/>
        <rFont val="Arial"/>
        <family val="2"/>
      </rPr>
      <t xml:space="preserve">2. </t>
    </r>
    <r>
      <rPr>
        <sz val="8"/>
        <rFont val="Arial"/>
        <family val="2"/>
      </rPr>
      <t xml:space="preserve">Reporte del Plan Operativo Anual del proceso de Evaluación y Control con corte al Tercer Trimestre de 2017 y al Cuarto Trimestre de 2017. (2)
</t>
    </r>
    <r>
      <rPr>
        <b/>
        <sz val="8"/>
        <rFont val="Arial"/>
        <family val="2"/>
      </rPr>
      <t xml:space="preserve">3. </t>
    </r>
    <r>
      <rPr>
        <sz val="8"/>
        <rFont val="Arial"/>
        <family val="2"/>
      </rPr>
      <t>Seguimiento al Mapa de Riesgos del proceso de Evaluación y Control con corte al Tercer Trimestre de 2017 y al Cuarto Trimestre de 2017. (2)</t>
    </r>
    <r>
      <rPr>
        <sz val="8"/>
        <color rgb="FFFF0000"/>
        <rFont val="Arial"/>
        <family val="2"/>
      </rPr>
      <t xml:space="preserve">
</t>
    </r>
    <r>
      <rPr>
        <b/>
        <sz val="8"/>
        <rFont val="Arial"/>
        <family val="2"/>
      </rPr>
      <t xml:space="preserve">4. </t>
    </r>
    <r>
      <rPr>
        <sz val="8"/>
        <rFont val="Arial"/>
        <family val="2"/>
      </rPr>
      <t>Se realizaron tres (3) Comités SIG - Control Interno:</t>
    </r>
    <r>
      <rPr>
        <sz val="8"/>
        <color rgb="FFFF0000"/>
        <rFont val="Arial"/>
        <family val="2"/>
      </rPr>
      <t xml:space="preserve"> </t>
    </r>
    <r>
      <rPr>
        <sz val="8"/>
        <rFont val="Arial"/>
        <family val="2"/>
      </rPr>
      <t>26/09/2017, 30/10/2017 y 20/12/2017, con las actualizaciones de lineamientos para el Sistema de Control Interno y Reportes de la Oficina.</t>
    </r>
    <r>
      <rPr>
        <sz val="8"/>
        <color rgb="FFFF0000"/>
        <rFont val="Arial"/>
        <family val="2"/>
      </rPr>
      <t xml:space="preserve">
</t>
    </r>
    <r>
      <rPr>
        <b/>
        <sz val="8"/>
        <rFont val="Arial"/>
        <family val="2"/>
      </rPr>
      <t xml:space="preserve">5. </t>
    </r>
    <r>
      <rPr>
        <sz val="8"/>
        <rFont val="Arial"/>
        <family val="2"/>
      </rPr>
      <t>Elaboración del Manual de Auditoría Interna del IDEP que contiene el estatuto de Auditoría Interna y Código de ética del auditor, de acuerdo al nuevo Decreto 648 de 2017.23/08/2017 y proyección de la Resolución para la adopción del mismo. Se adopta oficialmente el Manual de Auditoría del IDEP bajo la Resolución No. 089-2017. Estos documentos fueron elaborados de manera conjunta entre el equipo de trabajo de la oficina de control interno y el equipo directivo del IDEP. (2)</t>
    </r>
    <r>
      <rPr>
        <sz val="8"/>
        <color rgb="FFFF0000"/>
        <rFont val="Arial"/>
        <family val="2"/>
      </rPr>
      <t xml:space="preserve">
</t>
    </r>
    <r>
      <rPr>
        <b/>
        <sz val="8"/>
        <rFont val="Arial"/>
        <family val="2"/>
      </rPr>
      <t>6.</t>
    </r>
    <r>
      <rPr>
        <sz val="8"/>
        <rFont val="Arial"/>
        <family val="2"/>
      </rPr>
      <t xml:space="preserve"> Actualización y ajuste en la gestión documental del proceso de Evaluación y Control, teniendo en cuenta los cambios generados en la nueva normatividad (Decreto 648 de 2017 y Decreto 215 de 2017). Cambios en la denominación y diseño de los formatos y actualización de los mismos en los procedimientos asociados al proceso: 4 formatos, 3 procedimientos y 1 Instructivo actualizado, se encuentra pendiente la publicación en el espacio de Maloca AulaSIG. (8)
</t>
    </r>
    <r>
      <rPr>
        <b/>
        <sz val="8"/>
        <rFont val="Arial"/>
        <family val="2"/>
      </rPr>
      <t>7.</t>
    </r>
    <r>
      <rPr>
        <sz val="8"/>
        <rFont val="Arial"/>
        <family val="2"/>
      </rPr>
      <t xml:space="preserve"> Asistencia al Taller Informativo liderado por el Departamento Administrativo de la Función Pública, para la socialización del Modelo Integrado de Planeación y Gestión. 28/11/2017.</t>
    </r>
    <r>
      <rPr>
        <sz val="8"/>
        <color rgb="FFFF0000"/>
        <rFont val="Arial"/>
        <family val="2"/>
      </rPr>
      <t xml:space="preserve">
</t>
    </r>
    <r>
      <rPr>
        <b/>
        <sz val="8"/>
        <rFont val="Arial"/>
        <family val="2"/>
      </rPr>
      <t>TOTAL: (20)</t>
    </r>
  </si>
  <si>
    <t>La matriz 1712 se encuentra actualizada. En cuanto se convaliden las Tablas de Retencion Documnetal se realizarán las actualizaciones correspondientes.</t>
  </si>
  <si>
    <t>Expedientes contractuales</t>
  </si>
  <si>
    <t>Contratos No. 116,117 y 121 .
Contrato 112 La Subdirección Administrativa adelantó el proceso de Contratación de la Compañía de Seguros.</t>
  </si>
  <si>
    <t>Aplicativo SIAFI y documentación de soportes de movimientos de Almacén
Actas de Comité de Inventarios</t>
  </si>
  <si>
    <t>Movimientos de Almacén actualizados.</t>
  </si>
  <si>
    <t>Archivos Magnéticos (Oficina Control Interno, Subdirección Administrativa)</t>
  </si>
  <si>
    <t>Matriz de Riesgo (parcial)
Seguimiento Plan de Mejoramiento
Seguimiento POA</t>
  </si>
  <si>
    <t>Seguimiento Plan de Mejoramiento por Procesos (Cerraton)</t>
  </si>
  <si>
    <t>Avance del seguimiento según cronograma de la OCI , diciembre 2017</t>
  </si>
  <si>
    <t>Acta de reunión de trabajo - Documentos Facilitativos - Seguimiento Plan de Inventarios 2016-2017 Archivo de Gestión-  Area de ServIcios Generales
Procesos GRF (Maloka - Aulas SIG)</t>
  </si>
  <si>
    <t xml:space="preserve">
Expedientes de   de nómina de los meses de octubre, noviembre y diciembre de la vigencia.
Cronograma de liquidación y pago de nómina seguridad social y parafiscales
</t>
  </si>
  <si>
    <t xml:space="preserve">Actividad finalizada en el tercer trimestre, De conformidad con el Acuerdo 565 de 2016, se dio cumplimiento a:
Fijación de compromisos vigencia 2017 y Evaluación de Primer Semestre de la Vigencia. </t>
  </si>
  <si>
    <t>Teniendo en cuenta la operariviad actual del proceso de Atención al ciuadano - PQRS, no es factibel la verificación de todas las solicitudes que se contestan por parte del Proceso de Gestión del Talento Humano.</t>
  </si>
  <si>
    <t>Durante la vigencia 2017, se elaboró y ejecutó el plan de acción del proceso "Control Interno Disciplinario"
Se cerraron todas los  hallazgos del Plan de Mejoramiento por procesos.</t>
  </si>
  <si>
    <t>Seguimiento Plan de Mejoramiento por Procesos</t>
  </si>
  <si>
    <t>Coordinar actividades relacionadas con anteproyecto vigencia 2018</t>
  </si>
  <si>
    <t xml:space="preserve">Formulación del Anteproyecto de Presupuesto 2018 -Inversión </t>
  </si>
  <si>
    <t>Se diligenció el seguimiento con fechas del  21 y 24 de Noviembre de 2017, de las actividades inmersas en el plan de mejoramiento del proceso GP.</t>
  </si>
  <si>
    <r>
      <rPr>
        <sz val="8"/>
        <rFont val="Arial"/>
        <family val="2"/>
      </rPr>
      <t xml:space="preserve">Se desarrollaron las siguientes actividades en el Marco del Programa de Auditorías vigencia 2017, relacionadas con las auditorías internas a los procesos:
</t>
    </r>
    <r>
      <rPr>
        <b/>
        <sz val="8"/>
        <rFont val="Arial"/>
        <family val="2"/>
      </rPr>
      <t xml:space="preserve">1. </t>
    </r>
    <r>
      <rPr>
        <sz val="8"/>
        <rFont val="Arial"/>
        <family val="2"/>
      </rPr>
      <t xml:space="preserve">Desarrollo y entrega del Informe Final de la Auditoría del Proceso de Gestión Jurídica. 06/10/2017.
</t>
    </r>
    <r>
      <rPr>
        <b/>
        <sz val="8"/>
        <rFont val="Arial"/>
        <family val="2"/>
      </rPr>
      <t>2.</t>
    </r>
    <r>
      <rPr>
        <sz val="8"/>
        <rFont val="Arial"/>
        <family val="2"/>
      </rPr>
      <t xml:space="preserve"> Desarrollo y entrega del Informe preliminar de la Auditoría del Proceso de Atención al Ciudadano. 24/10/2017.
</t>
    </r>
    <r>
      <rPr>
        <b/>
        <sz val="8"/>
        <rFont val="Arial"/>
        <family val="2"/>
      </rPr>
      <t>3.</t>
    </r>
    <r>
      <rPr>
        <sz val="8"/>
        <rFont val="Arial"/>
        <family val="2"/>
      </rPr>
      <t xml:space="preserve"> Desarrollo y entrega del Informe Final de la Auditoría del Proceso de Atención al Ciudadano. 30/10/2017.
</t>
    </r>
    <r>
      <rPr>
        <b/>
        <sz val="8"/>
        <rFont val="Arial"/>
        <family val="2"/>
      </rPr>
      <t xml:space="preserve">4. </t>
    </r>
    <r>
      <rPr>
        <sz val="8"/>
        <rFont val="Arial"/>
        <family val="2"/>
      </rPr>
      <t xml:space="preserve">Apertura de la Auditoría del proceso de Gestión Documental. 09/11/2017.
</t>
    </r>
    <r>
      <rPr>
        <b/>
        <sz val="8"/>
        <rFont val="Arial"/>
        <family val="2"/>
      </rPr>
      <t xml:space="preserve">5. </t>
    </r>
    <r>
      <rPr>
        <sz val="8"/>
        <rFont val="Arial"/>
        <family val="2"/>
      </rPr>
      <t xml:space="preserve">Desarrollo y entrega del Informe Preliminar de la Auditoría del Proceso de Gestión Documental. 11/12/2017.
</t>
    </r>
    <r>
      <rPr>
        <b/>
        <sz val="8"/>
        <rFont val="Arial"/>
        <family val="2"/>
      </rPr>
      <t xml:space="preserve">6. </t>
    </r>
    <r>
      <rPr>
        <sz val="8"/>
        <rFont val="Arial"/>
        <family val="2"/>
      </rPr>
      <t>Desarrollo y entrega del Informe Final de la Auditoría del Proceso de Gestión Documental. 18/12/2017.</t>
    </r>
    <r>
      <rPr>
        <sz val="8"/>
        <color rgb="FFFF0000"/>
        <rFont val="Arial"/>
        <family val="2"/>
      </rPr>
      <t xml:space="preserve">
</t>
    </r>
    <r>
      <rPr>
        <b/>
        <sz val="8"/>
        <rFont val="Arial"/>
        <family val="2"/>
      </rPr>
      <t>TOTAL: (6)</t>
    </r>
  </si>
  <si>
    <t>Logros alcanzados para toda la vigencia: Se realizó la Planeación, Formulación y Ejecución del PIC de acuerdo a la programación inicial.  
Para el cuarto trimestre, se realizaron 11 capacitaciones:
-Tercera jornada inducción y reinducción entidad
-Construcción de equipos de alto rendimiento
-Redacción y ortografía
-Redacción y ortografía
-Sistema tipo de evaluación de desempeño
-Gestión documental archivo y atención al ciudadano
-Capacitación SECOP II contratistas
-Deberes supervisores, derechos de los contratistas y modificaciones contractuales
-Procedimientos transversales a los marcos normativos expedidos para entidades del gobierno y empresas 
-Modelo integrado de planeación y gestión (MIPG)
-Higiene postural y desordenes musculoesqueléticos</t>
  </si>
  <si>
    <t xml:space="preserve">Logros alcanzados para toda la vigencia: Se realizó la Planeación, Formulación y Ejecución del PIB de acuerdo a lo programado.
Para el cuarto trimestre, se realizaron las iguintes actividades: 
-Celebración día de Halloween     
-Bonos de Bienestar para los funcionarios del IDEP para ser utilizados en víveres y/o alimentos.     
-Bonos de Navidad para los hijos de los funcionarios del IDEP en edades comprendidas entre los cero (0) a trece (13) años para ser utilizados en juguetería y/o ropa infantil.      
-Cierre de Gestión </t>
  </si>
  <si>
    <t>La evaluación del PIC Se realizará entre enero y febrero de 2018</t>
  </si>
  <si>
    <t>La evaluación del PIB Se realizará entre enero y febrero de 2018</t>
  </si>
  <si>
    <t>P:\CARPETA TALENTO HUMANO\PLANES INSTITUCIONALES IDEP\PLANES INSTITUCIONALES 2017\PLAN INSTITUCIONAL DE CAPACITACIÓN - PIC 2017\PIC 2017 Y ANEXOS</t>
  </si>
  <si>
    <t>P:\CARPETA TALENTO HUMANO\PLANES INSTITUCIONALES IDEP\PLANES INSTITUCIONALES 2017\PLAN INSTITUCIONAL DE BIENESTAR - PIB 2017</t>
  </si>
  <si>
    <t>Informacion pendiente segunda semana de Enero</t>
  </si>
  <si>
    <t xml:space="preserve"> La base de datos se lleva en forma virtual la cual se encuentra en la carpeta compartida T de tesoreria donde se encuentran las solicitudes efectuadas por cada uno de los supervisores.</t>
  </si>
  <si>
    <t>Poder cumplir con los compromisos de pagos adquiridos por el Instituto tanto en inversión como funcionamiento.</t>
  </si>
  <si>
    <t>Sistema siafi con los comprobantes de egreso generados.</t>
  </si>
  <si>
    <t>Pago oportuno de las obligaciones adquiridas por la Entidad.</t>
  </si>
  <si>
    <t>Carpetas documentales que reposan en el archivo de la tesorería.</t>
  </si>
  <si>
    <t>Conocer el estado de cada una de las cuentas del IDEP,</t>
  </si>
  <si>
    <t>Actas de los comites, las cuales reposan en el archivo de la tesoreria de la entidad.</t>
  </si>
  <si>
    <t>Seguimiento a los compromisos adquiridos asi cierre de acciones planteadas en cada uno de los comites.</t>
  </si>
  <si>
    <t>Carpeta con CDP, CRP, Giros Presupuestales y Traslados efectuados</t>
  </si>
  <si>
    <t>Se tramitaron en los dos sistemas de información la totalidad de cdp, crp, giros y traslados solicitados por la entidad, quedando tramitada la totalidad de solicitudes requeridas en la vigencia.</t>
  </si>
  <si>
    <t>Copia de oficio remitido a la dependencia</t>
  </si>
  <si>
    <t>Se remitieron la totalidad de informes requeridos en el trimestre . Se incrementan en tres (3) los informes al cierre del ultimo trimestre debido a la entrega de informes de la Contraloría General y realacionados con el cierre financiero.</t>
  </si>
  <si>
    <t>Carpeta Reservas Presupuestales</t>
  </si>
  <si>
    <t>Dando cumplimiento a las actividades relacionadas en la Circular Interna de cierre financiero y Circula Externa de la Dirección Distrital de Presupuesto se realizaron las actividades inherentes al cierre financiero y presupuestal de la entidad, entre las que se cuenta: liquidación y giro de los saldos de reservas presupuestales vigencia 2016, anulación de saldos de CDP sin comprometer, giro de la totalidad de saldos de contratos con termino de ejecución 31 de diciembre de 2017, generación de reservas prespuestales y cuentas por pagar vigencia 2017, conciliación de informes entre als areas de tesorería, contabilidad y presupuesto en lo relacionados a Predis, Opget, Sispac y CUD, quedando conciliados los saldos al cierre de vigencia y entrega de informes a terceros y entes de control dentro de las fechas establecidas en el cronograma de cierre presuúestal 2017.</t>
  </si>
  <si>
    <t>Archivos de la Dirección Distrital de Presupuesto</t>
  </si>
  <si>
    <t>S registra en SIAFI de manera oportuna el presupuesto detallado para la vigencia 2018, una vez finalizado el proceso de aprobación del mismo, el cual queda disponible para iniiciar ejecución de los recursos la primera semana de la vigencia 2018.</t>
  </si>
  <si>
    <t xml:space="preserve">A partir de la versión 1 del  PROGRAMA DE GESTIÓN
DOCUMENTAL PGD-GD-07-01, se realizó el ajuste del documento en el que se actualizó la plataforma estratégica y el procedimiento gestión y trámite y transferencias documentales. El documento se presentará al comité de archivo en el año 2018. </t>
  </si>
  <si>
    <t>http://www.idep.edu.co/?q=content/estados-financieros-trimestrales-2017</t>
  </si>
  <si>
    <t xml:space="preserve">La información Se encuentra en los expedientes documentales de cada Impuesto, los cuales se pueden evidenciar en el Archivo de Gestión de Proceso de Gestión Financiera - Contabilidad.
</t>
  </si>
  <si>
    <t>Se hizo entrega de la información contable de los trimestres I , II y III de la vigencia actual. 
Fechas de entrega de acuerdo al cronograma de la Contaduría General de la Nación : 
Febrero 15 : Cierre Anual de la Vigencia ( IV trimestre ) 
Abril 30:  Cierre Trimestral;  I trimestre de la vigencia.
Julio 31:  Cierre Trimestral;  II trimestre de la vigencia.
Octubre 31:  Cierre Trimestral;  III trimestre de la vigencia.</t>
  </si>
  <si>
    <t xml:space="preserve">Retención Impuesto de Estampillas = 9 Declaraciones.
Retención en la Fuente = 3 Declaraciones.
Retención de Impuesto de Industria y Comercio = 1 Declaraciones .
</t>
  </si>
  <si>
    <t>Se actualizaron los documentos:
PRO-GF-14-12 Revisión a los informes de ejecución financiera de los recursos entregados en administración
CR-GF-14-01 Caracterización del proceso</t>
  </si>
  <si>
    <t>http://www.idep.edu.co/?q=content/gf-14-proceso-de-gesti%C3%B3n-financiera#overlay-context=</t>
  </si>
  <si>
    <t>prog</t>
  </si>
  <si>
    <t>Correo Institucional del Profesional Especializado- Contador IDEP :  Oswaldo Gómez Lozano &lt;ogomez@idep.edu.co&gt;</t>
  </si>
  <si>
    <t>Se realizó conciliación mensual de la información en medio magnético,  entre las áreas que hacen parte del ciclo contable (proceso de Gestión Financiera Contabilidad -Tesorería- Presupuesto y el Proceso de Gestión de Recursos Físicos y Ambientales.</t>
  </si>
  <si>
    <t>Informe de seguimiento a la implementación de NIIF - Control Interno Radicado 1860 de 29 de dic de 2017</t>
  </si>
  <si>
    <t>Reporte PQRS con corte de Diciembre 2017 en la pagina web de la entidad.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</si>
</sst>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1"/>
      <color theme="1"/>
      <name val="Calibri"/>
      <family val="2"/>
      <scheme val="minor"/>
    </font>
    <font>
      <sz val="11"/>
      <color rgb="FF000000"/>
      <name val="Calibri"/>
      <family val="2"/>
    </font>
    <font>
      <sz val="8"/>
      <name val="Arial"/>
      <family val="2"/>
    </font>
    <font>
      <b/>
      <sz val="8"/>
      <name val="Arial"/>
      <family val="2"/>
    </font>
    <font>
      <b/>
      <sz val="9"/>
      <name val="Arial"/>
      <family val="2"/>
    </font>
    <font>
      <sz val="8"/>
      <color theme="1"/>
      <name val="Arial"/>
      <family val="2"/>
    </font>
    <font>
      <sz val="8"/>
      <color rgb="FF000000"/>
      <name val="Arial"/>
      <family val="2"/>
    </font>
    <font>
      <u/>
      <sz val="11"/>
      <color theme="10"/>
      <name val="Calibri"/>
      <family val="2"/>
      <scheme val="minor"/>
    </font>
    <font>
      <u/>
      <sz val="8"/>
      <color theme="10"/>
      <name val="Arial"/>
      <family val="2"/>
    </font>
    <font>
      <sz val="11"/>
      <name val="Calibri"/>
      <family val="2"/>
      <scheme val="minor"/>
    </font>
    <font>
      <b/>
      <sz val="10"/>
      <color theme="1"/>
      <name val="Arial"/>
      <family val="2"/>
    </font>
    <font>
      <sz val="10"/>
      <color theme="1"/>
      <name val="Arial"/>
      <family val="2"/>
    </font>
    <font>
      <sz val="10"/>
      <name val="Arial"/>
      <family val="2"/>
    </font>
    <font>
      <b/>
      <sz val="10"/>
      <name val="Arial"/>
      <family val="2"/>
    </font>
    <font>
      <sz val="11"/>
      <color theme="1"/>
      <name val="Calibri"/>
      <family val="2"/>
      <scheme val="minor"/>
    </font>
    <font>
      <sz val="8"/>
      <color indexed="81"/>
      <name val="Tahoma"/>
      <family val="2"/>
    </font>
    <font>
      <b/>
      <sz val="8"/>
      <color indexed="81"/>
      <name val="Tahoma"/>
      <family val="2"/>
    </font>
    <font>
      <i/>
      <sz val="8"/>
      <name val="Arial"/>
      <family val="2"/>
    </font>
    <font>
      <u/>
      <sz val="8"/>
      <name val="Calibri"/>
      <family val="2"/>
      <scheme val="minor"/>
    </font>
    <font>
      <sz val="9"/>
      <name val="Calibri"/>
      <family val="2"/>
      <scheme val="minor"/>
    </font>
    <font>
      <u/>
      <sz val="8"/>
      <name val="Arial"/>
      <family val="2"/>
    </font>
    <font>
      <sz val="8"/>
      <color rgb="FFFF0000"/>
      <name val="Arial"/>
      <family val="2"/>
    </font>
    <font>
      <b/>
      <sz val="8"/>
      <color rgb="FFFF0000"/>
      <name val="Arial"/>
      <family val="2"/>
    </font>
    <font>
      <sz val="8"/>
      <color rgb="FF0000FF"/>
      <name val="Arial"/>
      <family val="2"/>
    </font>
    <font>
      <b/>
      <sz val="8"/>
      <color theme="1"/>
      <name val="Arial"/>
      <family val="2"/>
    </font>
    <font>
      <b/>
      <u/>
      <sz val="8"/>
      <name val="Arial"/>
      <family val="2"/>
    </font>
    <font>
      <i/>
      <u/>
      <sz val="8"/>
      <name val="Arial"/>
      <family val="2"/>
    </font>
    <font>
      <sz val="8"/>
      <color theme="1"/>
      <name val="Calibri"/>
      <family val="2"/>
      <scheme val="minor"/>
    </font>
  </fonts>
  <fills count="10">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indexed="23"/>
      </patternFill>
    </fill>
    <fill>
      <patternFill patternType="solid">
        <fgColor theme="0"/>
        <bgColor rgb="FFFFFFFF"/>
      </patternFill>
    </fill>
    <fill>
      <patternFill patternType="solid">
        <fgColor rgb="FFFFFF00"/>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0" tint="-0.14999847407452621"/>
        <bgColor indexed="64"/>
      </patternFill>
    </fill>
  </fills>
  <borders count="1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rgb="FF000000"/>
      </right>
      <top/>
      <bottom style="thin">
        <color rgb="FF000000"/>
      </bottom>
      <diagonal/>
    </border>
  </borders>
  <cellStyleXfs count="5">
    <xf numFmtId="0" fontId="0"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xf numFmtId="9" fontId="14" fillId="0" borderId="0" applyFont="0" applyFill="0" applyBorder="0" applyAlignment="0" applyProtection="0"/>
  </cellStyleXfs>
  <cellXfs count="158">
    <xf numFmtId="0" fontId="0" fillId="0" borderId="0" xfId="0"/>
    <xf numFmtId="164" fontId="2" fillId="0" borderId="12" xfId="1" applyNumberFormat="1" applyFont="1" applyFill="1" applyBorder="1" applyAlignment="1">
      <alignment horizontal="center" vertical="center" wrapText="1"/>
    </xf>
    <xf numFmtId="9" fontId="2" fillId="0" borderId="12" xfId="1" applyNumberFormat="1" applyFont="1" applyFill="1" applyBorder="1" applyAlignment="1">
      <alignment horizontal="center" vertical="center" wrapText="1"/>
    </xf>
    <xf numFmtId="0" fontId="3" fillId="0" borderId="12" xfId="1" applyFont="1" applyFill="1" applyBorder="1" applyAlignment="1">
      <alignment horizontal="center" vertical="center" wrapText="1"/>
    </xf>
    <xf numFmtId="0" fontId="2" fillId="0" borderId="12" xfId="1" applyFont="1" applyFill="1" applyBorder="1" applyAlignment="1">
      <alignment horizontal="center" vertical="center" wrapText="1"/>
    </xf>
    <xf numFmtId="0" fontId="2" fillId="0" borderId="12" xfId="1" applyFont="1" applyFill="1" applyBorder="1" applyAlignment="1">
      <alignment horizontal="center" vertical="center"/>
    </xf>
    <xf numFmtId="0" fontId="2" fillId="0" borderId="12" xfId="1" applyFont="1" applyFill="1" applyBorder="1" applyAlignment="1">
      <alignment horizontal="left" vertical="center" wrapText="1"/>
    </xf>
    <xf numFmtId="1" fontId="2" fillId="0" borderId="12" xfId="1" applyNumberFormat="1" applyFont="1" applyFill="1" applyBorder="1" applyAlignment="1">
      <alignment horizontal="center" vertical="center"/>
    </xf>
    <xf numFmtId="0" fontId="2" fillId="3" borderId="12" xfId="1" applyFont="1" applyFill="1" applyBorder="1" applyAlignment="1">
      <alignment horizontal="center" vertical="center" wrapText="1"/>
    </xf>
    <xf numFmtId="0" fontId="2" fillId="3" borderId="12" xfId="1" applyFont="1" applyFill="1" applyBorder="1" applyAlignment="1">
      <alignment horizontal="justify" vertical="center" wrapText="1"/>
    </xf>
    <xf numFmtId="10" fontId="2" fillId="0" borderId="12" xfId="1" applyNumberFormat="1" applyFont="1" applyFill="1" applyBorder="1" applyAlignment="1">
      <alignment horizontal="center" vertical="center"/>
    </xf>
    <xf numFmtId="0" fontId="2" fillId="3" borderId="12" xfId="1" applyFont="1" applyFill="1" applyBorder="1" applyAlignment="1">
      <alignment vertical="center" wrapText="1"/>
    </xf>
    <xf numFmtId="0" fontId="2" fillId="4" borderId="12" xfId="1" applyFont="1" applyFill="1" applyBorder="1" applyAlignment="1">
      <alignment vertical="center" wrapText="1"/>
    </xf>
    <xf numFmtId="0" fontId="2" fillId="3" borderId="12" xfId="1" applyFont="1" applyFill="1" applyBorder="1" applyAlignment="1">
      <alignment wrapText="1"/>
    </xf>
    <xf numFmtId="0" fontId="2" fillId="3" borderId="12" xfId="1" applyFont="1" applyFill="1" applyBorder="1" applyAlignment="1">
      <alignment horizontal="left" vertical="center" wrapText="1"/>
    </xf>
    <xf numFmtId="0" fontId="2" fillId="4" borderId="12" xfId="1" applyFont="1" applyFill="1" applyBorder="1" applyAlignment="1">
      <alignment horizontal="left" vertical="center" wrapText="1"/>
    </xf>
    <xf numFmtId="0" fontId="5" fillId="3" borderId="12" xfId="1" applyFont="1" applyFill="1" applyBorder="1" applyAlignment="1">
      <alignment horizontal="justify" vertical="center" wrapText="1"/>
    </xf>
    <xf numFmtId="0" fontId="6" fillId="0" borderId="12" xfId="1" applyFont="1" applyFill="1" applyBorder="1" applyAlignment="1">
      <alignment horizontal="center" vertical="center" wrapText="1"/>
    </xf>
    <xf numFmtId="9" fontId="2" fillId="3" borderId="12" xfId="1" applyNumberFormat="1" applyFont="1" applyFill="1" applyBorder="1" applyAlignment="1">
      <alignment horizontal="center" vertical="center" wrapText="1"/>
    </xf>
    <xf numFmtId="9" fontId="2" fillId="0" borderId="12" xfId="1" applyNumberFormat="1" applyFont="1" applyFill="1" applyBorder="1" applyAlignment="1">
      <alignment horizontal="center" vertical="center"/>
    </xf>
    <xf numFmtId="0" fontId="3" fillId="3" borderId="12" xfId="1" applyFont="1" applyFill="1" applyBorder="1" applyAlignment="1">
      <alignment horizontal="center" vertical="center" wrapText="1"/>
    </xf>
    <xf numFmtId="3" fontId="6" fillId="0" borderId="12" xfId="1" applyNumberFormat="1" applyFont="1" applyFill="1" applyBorder="1" applyAlignment="1">
      <alignment horizontal="center" vertical="center"/>
    </xf>
    <xf numFmtId="0" fontId="2" fillId="3" borderId="12" xfId="1" applyFont="1" applyFill="1" applyBorder="1" applyAlignment="1" applyProtection="1">
      <alignment horizontal="justify" vertical="center" wrapText="1"/>
    </xf>
    <xf numFmtId="0" fontId="6" fillId="0" borderId="12" xfId="1" applyFont="1" applyFill="1" applyBorder="1" applyAlignment="1">
      <alignment horizontal="center" vertical="center"/>
    </xf>
    <xf numFmtId="0" fontId="3" fillId="2" borderId="12" xfId="1" applyFont="1" applyFill="1" applyBorder="1" applyAlignment="1">
      <alignment horizontal="center" vertical="center" wrapText="1"/>
    </xf>
    <xf numFmtId="0" fontId="3" fillId="5" borderId="12" xfId="1" applyFont="1" applyFill="1" applyBorder="1" applyAlignment="1">
      <alignment horizontal="center" vertical="center" wrapText="1"/>
    </xf>
    <xf numFmtId="10" fontId="2" fillId="0" borderId="12" xfId="1" applyNumberFormat="1" applyFont="1" applyFill="1" applyBorder="1" applyAlignment="1">
      <alignment horizontal="center" vertical="center" wrapText="1"/>
    </xf>
    <xf numFmtId="10" fontId="5" fillId="0" borderId="12" xfId="1" applyNumberFormat="1" applyFont="1" applyBorder="1" applyAlignment="1">
      <alignment horizontal="center" vertical="center" wrapText="1"/>
    </xf>
    <xf numFmtId="10" fontId="2" fillId="3" borderId="12" xfId="1" applyNumberFormat="1" applyFont="1" applyFill="1" applyBorder="1" applyAlignment="1">
      <alignment horizontal="center" vertical="center" wrapText="1"/>
    </xf>
    <xf numFmtId="0" fontId="6" fillId="3" borderId="12" xfId="1" applyFont="1" applyFill="1" applyBorder="1" applyAlignment="1">
      <alignment horizontal="center" vertical="center" wrapText="1"/>
    </xf>
    <xf numFmtId="10" fontId="5" fillId="3" borderId="12" xfId="1" applyNumberFormat="1" applyFont="1" applyFill="1" applyBorder="1" applyAlignment="1">
      <alignment horizontal="center" vertical="center" wrapText="1"/>
    </xf>
    <xf numFmtId="9" fontId="2" fillId="0" borderId="12" xfId="1" applyNumberFormat="1" applyFont="1" applyFill="1" applyBorder="1" applyAlignment="1">
      <alignment horizontal="center" vertical="center" wrapText="1"/>
    </xf>
    <xf numFmtId="0" fontId="2" fillId="0" borderId="12" xfId="1" applyFont="1" applyFill="1" applyBorder="1" applyAlignment="1">
      <alignment horizontal="center" vertical="center" wrapText="1"/>
    </xf>
    <xf numFmtId="0" fontId="2" fillId="3" borderId="12" xfId="1" applyFont="1" applyFill="1" applyBorder="1" applyAlignment="1">
      <alignment horizontal="center" vertical="center" wrapText="1"/>
    </xf>
    <xf numFmtId="0" fontId="2" fillId="3" borderId="12" xfId="1" applyFont="1" applyFill="1" applyBorder="1" applyAlignment="1">
      <alignment horizontal="justify" vertical="center" wrapText="1"/>
    </xf>
    <xf numFmtId="0" fontId="2" fillId="3" borderId="12" xfId="1" applyFont="1" applyFill="1" applyBorder="1" applyAlignment="1">
      <alignment vertical="center" wrapText="1"/>
    </xf>
    <xf numFmtId="0" fontId="2" fillId="3" borderId="12" xfId="1" applyFont="1" applyFill="1" applyBorder="1" applyAlignment="1">
      <alignment horizontal="left" vertical="center" wrapText="1"/>
    </xf>
    <xf numFmtId="9" fontId="2" fillId="3" borderId="12" xfId="1" applyNumberFormat="1" applyFont="1" applyFill="1" applyBorder="1" applyAlignment="1">
      <alignment horizontal="center" vertical="center" wrapText="1"/>
    </xf>
    <xf numFmtId="0" fontId="2" fillId="3" borderId="12" xfId="1" applyFont="1" applyFill="1" applyBorder="1" applyAlignment="1" applyProtection="1">
      <alignment horizontal="justify" vertical="center" wrapText="1"/>
    </xf>
    <xf numFmtId="0" fontId="2" fillId="3" borderId="12" xfId="1" applyFont="1" applyFill="1" applyBorder="1" applyAlignment="1">
      <alignment horizontal="center" vertical="center"/>
    </xf>
    <xf numFmtId="1" fontId="2" fillId="3" borderId="12" xfId="1" applyNumberFormat="1" applyFont="1" applyFill="1" applyBorder="1" applyAlignment="1">
      <alignment horizontal="center" vertical="center"/>
    </xf>
    <xf numFmtId="10" fontId="2" fillId="0" borderId="12" xfId="1" applyNumberFormat="1" applyFont="1" applyFill="1" applyBorder="1" applyAlignment="1">
      <alignment horizontal="center" vertical="center" wrapText="1"/>
    </xf>
    <xf numFmtId="2" fontId="2" fillId="0" borderId="12" xfId="1" applyNumberFormat="1" applyFont="1" applyFill="1" applyBorder="1" applyAlignment="1">
      <alignment vertical="center"/>
    </xf>
    <xf numFmtId="10" fontId="2" fillId="0" borderId="12" xfId="1" applyNumberFormat="1" applyFont="1" applyFill="1" applyBorder="1" applyAlignment="1">
      <alignment vertical="center"/>
    </xf>
    <xf numFmtId="9" fontId="2" fillId="3" borderId="12" xfId="2" applyFont="1" applyFill="1" applyBorder="1" applyAlignment="1">
      <alignment horizontal="center" vertical="center" wrapText="1"/>
    </xf>
    <xf numFmtId="9" fontId="2" fillId="3" borderId="12" xfId="1" applyNumberFormat="1" applyFont="1" applyFill="1" applyBorder="1" applyAlignment="1">
      <alignment horizontal="center" vertical="center"/>
    </xf>
    <xf numFmtId="0" fontId="2" fillId="5" borderId="12" xfId="1" applyFont="1" applyFill="1" applyBorder="1" applyAlignment="1">
      <alignment horizontal="center" vertical="center"/>
    </xf>
    <xf numFmtId="0" fontId="2" fillId="3" borderId="12" xfId="0" applyFont="1" applyFill="1" applyBorder="1" applyAlignment="1">
      <alignment horizontal="center" vertical="center" wrapText="1"/>
    </xf>
    <xf numFmtId="3" fontId="2" fillId="3" borderId="12" xfId="1" applyNumberFormat="1" applyFont="1" applyFill="1" applyBorder="1" applyAlignment="1">
      <alignment horizontal="center" vertical="center"/>
    </xf>
    <xf numFmtId="3" fontId="6" fillId="3" borderId="12" xfId="1" applyNumberFormat="1" applyFont="1" applyFill="1" applyBorder="1" applyAlignment="1">
      <alignment horizontal="center" vertical="center"/>
    </xf>
    <xf numFmtId="0" fontId="6" fillId="3" borderId="12" xfId="1" applyFont="1" applyFill="1" applyBorder="1" applyAlignment="1">
      <alignment horizontal="center" vertical="center"/>
    </xf>
    <xf numFmtId="0" fontId="2" fillId="5" borderId="12" xfId="1" applyFont="1" applyFill="1" applyBorder="1"/>
    <xf numFmtId="0" fontId="2" fillId="3" borderId="12" xfId="0" applyFont="1" applyFill="1" applyBorder="1" applyAlignment="1">
      <alignment horizontal="center" vertical="center"/>
    </xf>
    <xf numFmtId="0" fontId="0" fillId="3" borderId="0" xfId="0" applyFill="1"/>
    <xf numFmtId="2" fontId="2" fillId="3" borderId="12" xfId="1" applyNumberFormat="1" applyFont="1" applyFill="1" applyBorder="1" applyAlignment="1">
      <alignment horizontal="center" vertical="center"/>
    </xf>
    <xf numFmtId="0" fontId="0" fillId="3" borderId="12" xfId="0" applyFill="1" applyBorder="1"/>
    <xf numFmtId="1" fontId="2" fillId="3" borderId="12" xfId="2" applyNumberFormat="1" applyFont="1" applyFill="1" applyBorder="1" applyAlignment="1">
      <alignment horizontal="center" vertical="center" wrapText="1"/>
    </xf>
    <xf numFmtId="0" fontId="2" fillId="0" borderId="12" xfId="1" applyFont="1" applyFill="1" applyBorder="1" applyAlignment="1">
      <alignment horizontal="justify" vertical="center" wrapText="1"/>
    </xf>
    <xf numFmtId="0" fontId="4" fillId="7" borderId="12" xfId="1" applyFont="1" applyFill="1" applyBorder="1" applyAlignment="1">
      <alignment horizontal="center" vertical="center" wrapText="1"/>
    </xf>
    <xf numFmtId="2" fontId="4" fillId="7" borderId="12" xfId="1" applyNumberFormat="1" applyFont="1" applyFill="1" applyBorder="1" applyAlignment="1">
      <alignment horizontal="center" vertical="center" wrapText="1"/>
    </xf>
    <xf numFmtId="0" fontId="3" fillId="7" borderId="12" xfId="1" applyFont="1" applyFill="1" applyBorder="1" applyAlignment="1">
      <alignment horizontal="center" vertical="center" wrapText="1"/>
    </xf>
    <xf numFmtId="49" fontId="3" fillId="7" borderId="12" xfId="1" applyNumberFormat="1" applyFont="1" applyFill="1" applyBorder="1" applyAlignment="1">
      <alignment horizontal="center" vertical="center" wrapText="1"/>
    </xf>
    <xf numFmtId="0" fontId="0" fillId="3" borderId="17" xfId="0" applyFill="1" applyBorder="1"/>
    <xf numFmtId="0" fontId="3" fillId="7" borderId="12" xfId="1" applyFont="1" applyFill="1" applyBorder="1" applyAlignment="1">
      <alignment horizontal="center" vertical="center" wrapText="1"/>
    </xf>
    <xf numFmtId="10" fontId="2" fillId="3" borderId="12" xfId="1" applyNumberFormat="1" applyFont="1" applyFill="1" applyBorder="1" applyAlignment="1">
      <alignment horizontal="center" vertical="center"/>
    </xf>
    <xf numFmtId="0" fontId="2" fillId="0" borderId="12" xfId="1" applyFont="1" applyFill="1" applyBorder="1" applyAlignment="1">
      <alignment vertical="center" wrapText="1"/>
    </xf>
    <xf numFmtId="2" fontId="2" fillId="0" borderId="12" xfId="1" applyNumberFormat="1" applyFont="1" applyFill="1" applyBorder="1" applyAlignment="1">
      <alignment horizontal="center" vertical="center"/>
    </xf>
    <xf numFmtId="0" fontId="9" fillId="3" borderId="12" xfId="0" applyFont="1" applyFill="1" applyBorder="1"/>
    <xf numFmtId="0" fontId="11" fillId="0" borderId="0" xfId="0" applyFont="1"/>
    <xf numFmtId="0" fontId="11" fillId="0" borderId="12" xfId="0" applyFont="1" applyBorder="1"/>
    <xf numFmtId="0" fontId="12" fillId="3" borderId="12" xfId="1" applyFont="1" applyFill="1" applyBorder="1" applyAlignment="1">
      <alignment horizontal="justify" vertical="center" wrapText="1"/>
    </xf>
    <xf numFmtId="0" fontId="12" fillId="0" borderId="12" xfId="1" applyFont="1" applyFill="1" applyBorder="1" applyAlignment="1">
      <alignment horizontal="justify" vertical="center" wrapText="1"/>
    </xf>
    <xf numFmtId="0" fontId="12" fillId="3" borderId="12" xfId="1" applyFont="1" applyFill="1" applyBorder="1" applyAlignment="1" applyProtection="1">
      <alignment horizontal="justify" vertical="center" wrapText="1"/>
    </xf>
    <xf numFmtId="10" fontId="12" fillId="3" borderId="12" xfId="1" applyNumberFormat="1" applyFont="1" applyFill="1" applyBorder="1" applyAlignment="1">
      <alignment vertical="center"/>
    </xf>
    <xf numFmtId="0" fontId="11" fillId="0" borderId="0" xfId="0" applyFont="1" applyAlignment="1">
      <alignment vertical="center"/>
    </xf>
    <xf numFmtId="0" fontId="10" fillId="0" borderId="0" xfId="0" applyFont="1" applyAlignment="1">
      <alignment horizontal="center"/>
    </xf>
    <xf numFmtId="10" fontId="11" fillId="0" borderId="12" xfId="0" applyNumberFormat="1" applyFont="1" applyBorder="1" applyAlignment="1">
      <alignment vertical="center"/>
    </xf>
    <xf numFmtId="0" fontId="10" fillId="0" borderId="12" xfId="0" applyFont="1" applyBorder="1" applyAlignment="1">
      <alignment horizontal="center"/>
    </xf>
    <xf numFmtId="0" fontId="10" fillId="9" borderId="12" xfId="0" applyFont="1" applyFill="1" applyBorder="1" applyAlignment="1">
      <alignment horizontal="center" vertical="center" wrapText="1"/>
    </xf>
    <xf numFmtId="0" fontId="11" fillId="0" borderId="12" xfId="0" applyFont="1" applyBorder="1" applyAlignment="1">
      <alignment horizontal="center" vertical="center"/>
    </xf>
    <xf numFmtId="10" fontId="11" fillId="0" borderId="12" xfId="0" applyNumberFormat="1" applyFont="1" applyBorder="1" applyAlignment="1">
      <alignment horizontal="right" vertical="center"/>
    </xf>
    <xf numFmtId="0" fontId="11" fillId="8" borderId="12" xfId="0" applyFont="1" applyFill="1" applyBorder="1" applyAlignment="1">
      <alignment horizontal="center" vertical="center"/>
    </xf>
    <xf numFmtId="10" fontId="11" fillId="8" borderId="12" xfId="0" applyNumberFormat="1" applyFont="1" applyFill="1" applyBorder="1" applyAlignment="1">
      <alignment horizontal="right" vertical="center"/>
    </xf>
    <xf numFmtId="0" fontId="10" fillId="0" borderId="12" xfId="0" applyFont="1" applyBorder="1" applyAlignment="1">
      <alignment horizontal="center" vertical="center"/>
    </xf>
    <xf numFmtId="10" fontId="10" fillId="0" borderId="12" xfId="0" applyNumberFormat="1" applyFont="1" applyBorder="1" applyAlignment="1">
      <alignment horizontal="right" vertical="center"/>
    </xf>
    <xf numFmtId="0" fontId="11" fillId="0" borderId="12" xfId="0" applyFont="1" applyBorder="1" applyAlignment="1">
      <alignment vertical="center"/>
    </xf>
    <xf numFmtId="0" fontId="11" fillId="8" borderId="12" xfId="0" applyFont="1" applyFill="1" applyBorder="1" applyAlignment="1">
      <alignment vertical="center"/>
    </xf>
    <xf numFmtId="0" fontId="10" fillId="9" borderId="12" xfId="0" applyFont="1" applyFill="1" applyBorder="1" applyAlignment="1">
      <alignment horizontal="center"/>
    </xf>
    <xf numFmtId="9" fontId="11" fillId="0" borderId="12" xfId="0" applyNumberFormat="1" applyFont="1" applyBorder="1" applyAlignment="1">
      <alignment vertical="center"/>
    </xf>
    <xf numFmtId="0" fontId="0" fillId="0" borderId="0" xfId="0" applyFill="1"/>
    <xf numFmtId="9" fontId="2" fillId="3" borderId="12" xfId="4" applyFont="1" applyFill="1" applyBorder="1" applyAlignment="1">
      <alignment horizontal="center" vertical="center" wrapText="1"/>
    </xf>
    <xf numFmtId="9" fontId="2" fillId="0" borderId="12" xfId="2" applyFont="1" applyFill="1" applyBorder="1" applyAlignment="1">
      <alignment horizontal="center" vertical="center" wrapText="1"/>
    </xf>
    <xf numFmtId="1" fontId="2" fillId="3" borderId="12" xfId="1" applyNumberFormat="1" applyFont="1" applyFill="1" applyBorder="1" applyAlignment="1">
      <alignment horizontal="center" vertical="center" wrapText="1"/>
    </xf>
    <xf numFmtId="1" fontId="2" fillId="0" borderId="12" xfId="4" applyNumberFormat="1" applyFont="1" applyFill="1" applyBorder="1" applyAlignment="1">
      <alignment horizontal="center" vertical="center" wrapText="1"/>
    </xf>
    <xf numFmtId="9" fontId="2" fillId="0" borderId="12" xfId="4" applyFont="1" applyFill="1" applyBorder="1" applyAlignment="1">
      <alignment horizontal="center" vertical="center" wrapText="1"/>
    </xf>
    <xf numFmtId="3" fontId="2" fillId="0" borderId="12" xfId="1" applyNumberFormat="1" applyFont="1" applyFill="1" applyBorder="1" applyAlignment="1">
      <alignment horizontal="center" vertical="center"/>
    </xf>
    <xf numFmtId="9" fontId="6" fillId="0" borderId="12" xfId="1" applyNumberFormat="1" applyFont="1" applyFill="1" applyBorder="1" applyAlignment="1">
      <alignment horizontal="center" vertical="center"/>
    </xf>
    <xf numFmtId="1" fontId="2" fillId="0" borderId="12" xfId="1" applyNumberFormat="1" applyFont="1" applyFill="1" applyBorder="1" applyAlignment="1">
      <alignment horizontal="center" vertical="center" wrapText="1"/>
    </xf>
    <xf numFmtId="0" fontId="2" fillId="0" borderId="12" xfId="1" applyFont="1" applyFill="1" applyBorder="1"/>
    <xf numFmtId="10" fontId="5" fillId="0" borderId="12" xfId="1" applyNumberFormat="1" applyFont="1" applyFill="1" applyBorder="1" applyAlignment="1">
      <alignment horizontal="center" vertical="center" wrapText="1"/>
    </xf>
    <xf numFmtId="0" fontId="2" fillId="0" borderId="12" xfId="1" applyFont="1" applyFill="1" applyBorder="1" applyAlignment="1">
      <alignment wrapText="1"/>
    </xf>
    <xf numFmtId="0" fontId="6" fillId="0" borderId="12" xfId="0" applyFont="1" applyFill="1" applyBorder="1" applyAlignment="1">
      <alignment horizontal="center" vertical="center" wrapText="1"/>
    </xf>
    <xf numFmtId="164" fontId="6" fillId="0" borderId="12" xfId="1" applyNumberFormat="1" applyFont="1" applyFill="1" applyBorder="1" applyAlignment="1">
      <alignment horizontal="center" vertical="center"/>
    </xf>
    <xf numFmtId="0" fontId="27" fillId="0" borderId="0" xfId="0" applyFont="1" applyFill="1" applyAlignment="1">
      <alignment wrapText="1"/>
    </xf>
    <xf numFmtId="0" fontId="2" fillId="0" borderId="12" xfId="0" applyFont="1" applyFill="1" applyBorder="1" applyAlignment="1">
      <alignment horizontal="center" vertical="center" wrapText="1"/>
    </xf>
    <xf numFmtId="1" fontId="6" fillId="0" borderId="12" xfId="1" applyNumberFormat="1" applyFont="1" applyFill="1" applyBorder="1" applyAlignment="1">
      <alignment horizontal="center" vertical="center"/>
    </xf>
    <xf numFmtId="9" fontId="2" fillId="0" borderId="12" xfId="1" applyNumberFormat="1" applyFont="1" applyFill="1" applyBorder="1" applyAlignment="1">
      <alignment vertical="center"/>
    </xf>
    <xf numFmtId="0" fontId="5" fillId="0" borderId="12" xfId="0" applyFont="1" applyFill="1" applyBorder="1" applyAlignment="1">
      <alignment vertical="center" wrapText="1"/>
    </xf>
    <xf numFmtId="0" fontId="5" fillId="0" borderId="12" xfId="0" applyFont="1" applyFill="1" applyBorder="1" applyAlignment="1">
      <alignment horizontal="center" vertical="center" wrapText="1"/>
    </xf>
    <xf numFmtId="9" fontId="2" fillId="0" borderId="12" xfId="4" applyFont="1" applyFill="1" applyBorder="1" applyAlignment="1">
      <alignment horizontal="center" vertical="center"/>
    </xf>
    <xf numFmtId="0" fontId="5" fillId="0" borderId="0" xfId="0" applyFont="1" applyFill="1" applyAlignment="1">
      <alignment horizontal="justify" vertical="center" wrapText="1"/>
    </xf>
    <xf numFmtId="0" fontId="2" fillId="0" borderId="12" xfId="0" applyFont="1" applyFill="1" applyBorder="1" applyAlignment="1">
      <alignment horizontal="justify" vertical="center" wrapText="1"/>
    </xf>
    <xf numFmtId="0" fontId="2" fillId="0" borderId="12" xfId="3" applyFont="1" applyFill="1" applyBorder="1" applyAlignment="1">
      <alignment horizontal="center" vertical="center" wrapText="1"/>
    </xf>
    <xf numFmtId="0" fontId="18" fillId="0" borderId="12" xfId="3" applyFont="1" applyFill="1" applyBorder="1" applyAlignment="1">
      <alignment horizontal="left" vertical="center" wrapText="1"/>
    </xf>
    <xf numFmtId="0" fontId="2" fillId="0" borderId="12" xfId="1" applyFont="1" applyFill="1" applyBorder="1" applyAlignment="1">
      <alignment horizontal="justify" vertical="center"/>
    </xf>
    <xf numFmtId="0" fontId="20" fillId="0" borderId="12" xfId="3" applyFont="1" applyFill="1" applyBorder="1" applyAlignment="1">
      <alignment horizontal="left" vertical="center" wrapText="1"/>
    </xf>
    <xf numFmtId="0" fontId="18" fillId="0" borderId="12" xfId="3" applyFont="1" applyFill="1" applyBorder="1" applyAlignment="1">
      <alignment wrapText="1"/>
    </xf>
    <xf numFmtId="0" fontId="2" fillId="0" borderId="12" xfId="0"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19" fillId="0" borderId="12" xfId="3" applyFont="1" applyFill="1" applyBorder="1" applyAlignment="1">
      <alignment horizontal="center" vertical="center" wrapText="1"/>
    </xf>
    <xf numFmtId="0" fontId="17" fillId="0" borderId="12" xfId="1" applyFont="1" applyFill="1" applyBorder="1" applyAlignment="1">
      <alignment horizontal="justify" vertical="center" wrapText="1"/>
    </xf>
    <xf numFmtId="0" fontId="18" fillId="0" borderId="12" xfId="3" applyFont="1" applyFill="1" applyBorder="1" applyAlignment="1">
      <alignment horizontal="center" vertical="center" wrapText="1"/>
    </xf>
    <xf numFmtId="0" fontId="2" fillId="0" borderId="12" xfId="1" applyNumberFormat="1" applyFont="1" applyFill="1" applyBorder="1" applyAlignment="1">
      <alignment horizontal="justify" vertical="center" wrapText="1"/>
    </xf>
    <xf numFmtId="0" fontId="2" fillId="0" borderId="12" xfId="3" applyFont="1" applyFill="1" applyBorder="1" applyAlignment="1">
      <alignment horizontal="left" vertical="center" wrapText="1"/>
    </xf>
    <xf numFmtId="0" fontId="2" fillId="0" borderId="14" xfId="1" applyFont="1" applyFill="1" applyBorder="1" applyAlignment="1">
      <alignment horizontal="justify" vertical="center" wrapText="1"/>
    </xf>
    <xf numFmtId="0" fontId="21" fillId="0" borderId="14" xfId="1" applyFont="1" applyFill="1" applyBorder="1" applyAlignment="1">
      <alignment horizontal="justify" vertical="top" wrapText="1"/>
    </xf>
    <xf numFmtId="0" fontId="21" fillId="0" borderId="14" xfId="1" applyFont="1" applyFill="1" applyBorder="1" applyAlignment="1">
      <alignment horizontal="justify" vertical="center" wrapText="1"/>
    </xf>
    <xf numFmtId="0" fontId="8" fillId="3" borderId="12" xfId="3" applyFont="1" applyFill="1" applyBorder="1" applyAlignment="1">
      <alignment horizontal="center" vertical="center" wrapText="1"/>
    </xf>
    <xf numFmtId="9" fontId="2" fillId="0" borderId="15" xfId="1" applyNumberFormat="1" applyFont="1" applyFill="1" applyBorder="1" applyAlignment="1">
      <alignment horizontal="center" vertical="center" wrapText="1"/>
    </xf>
    <xf numFmtId="0" fontId="7" fillId="0" borderId="12" xfId="3" applyFill="1" applyBorder="1" applyAlignment="1">
      <alignment horizontal="center" vertical="center" wrapText="1"/>
    </xf>
    <xf numFmtId="9" fontId="2" fillId="3" borderId="12" xfId="4"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8" xfId="0" applyFont="1" applyFill="1" applyBorder="1" applyAlignment="1">
      <alignment wrapText="1"/>
    </xf>
    <xf numFmtId="0" fontId="2" fillId="0" borderId="11" xfId="0" applyFont="1" applyFill="1" applyBorder="1" applyAlignment="1">
      <alignment wrapText="1"/>
    </xf>
    <xf numFmtId="0" fontId="3" fillId="0" borderId="2" xfId="0" applyFont="1" applyFill="1" applyBorder="1" applyAlignment="1">
      <alignment horizontal="center" vertical="center" wrapText="1"/>
    </xf>
    <xf numFmtId="0" fontId="2" fillId="0" borderId="3" xfId="0" applyFont="1" applyFill="1" applyBorder="1"/>
    <xf numFmtId="0" fontId="2" fillId="0" borderId="3" xfId="0" applyFont="1" applyFill="1" applyBorder="1" applyAlignment="1">
      <alignment horizontal="left"/>
    </xf>
    <xf numFmtId="0" fontId="2" fillId="6" borderId="3" xfId="0" applyFont="1" applyFill="1" applyBorder="1"/>
    <xf numFmtId="0" fontId="2" fillId="3" borderId="3" xfId="0" applyFont="1" applyFill="1" applyBorder="1"/>
    <xf numFmtId="0" fontId="2" fillId="0" borderId="4" xfId="0" applyFont="1" applyFill="1" applyBorder="1"/>
    <xf numFmtId="0" fontId="2" fillId="0" borderId="9" xfId="0" applyFont="1" applyFill="1" applyBorder="1"/>
    <xf numFmtId="0" fontId="2" fillId="0" borderId="10" xfId="0" applyFont="1" applyFill="1" applyBorder="1"/>
    <xf numFmtId="0" fontId="2" fillId="0" borderId="10" xfId="0" applyFont="1" applyFill="1" applyBorder="1" applyAlignment="1">
      <alignment horizontal="left"/>
    </xf>
    <xf numFmtId="0" fontId="2" fillId="6" borderId="10" xfId="0" applyFont="1" applyFill="1" applyBorder="1"/>
    <xf numFmtId="0" fontId="2" fillId="3" borderId="10" xfId="0" applyFont="1" applyFill="1" applyBorder="1"/>
    <xf numFmtId="0" fontId="2" fillId="0" borderId="18" xfId="0" applyFont="1" applyFill="1" applyBorder="1"/>
    <xf numFmtId="0" fontId="2" fillId="0" borderId="5" xfId="0" applyFont="1" applyFill="1" applyBorder="1" applyAlignment="1">
      <alignment horizontal="left" vertical="center"/>
    </xf>
    <xf numFmtId="0" fontId="2" fillId="0" borderId="6" xfId="0" applyFont="1" applyFill="1" applyBorder="1"/>
    <xf numFmtId="0" fontId="2" fillId="0" borderId="7" xfId="0" applyFont="1" applyFill="1" applyBorder="1"/>
    <xf numFmtId="0" fontId="3" fillId="7" borderId="13" xfId="1" applyFont="1" applyFill="1" applyBorder="1" applyAlignment="1">
      <alignment horizontal="center" vertical="center" wrapText="1"/>
    </xf>
    <xf numFmtId="0" fontId="3" fillId="7" borderId="14" xfId="1" applyFont="1" applyFill="1" applyBorder="1" applyAlignment="1">
      <alignment horizontal="center" vertical="center" wrapText="1"/>
    </xf>
    <xf numFmtId="0" fontId="3" fillId="7" borderId="16" xfId="1" applyFont="1" applyFill="1" applyBorder="1" applyAlignment="1">
      <alignment horizontal="center" vertical="center" wrapText="1"/>
    </xf>
    <xf numFmtId="0" fontId="3" fillId="7" borderId="17" xfId="1" applyFont="1" applyFill="1" applyBorder="1" applyAlignment="1">
      <alignment horizontal="center" vertical="center" wrapText="1"/>
    </xf>
    <xf numFmtId="0" fontId="3" fillId="7" borderId="15" xfId="1" applyFont="1" applyFill="1" applyBorder="1" applyAlignment="1">
      <alignment horizontal="center" vertical="center" wrapText="1"/>
    </xf>
    <xf numFmtId="0" fontId="3" fillId="7" borderId="12" xfId="1" applyFont="1" applyFill="1" applyBorder="1" applyAlignment="1">
      <alignment horizontal="center" vertical="center"/>
    </xf>
    <xf numFmtId="0" fontId="3" fillId="7" borderId="12" xfId="1" applyFont="1" applyFill="1" applyBorder="1" applyAlignment="1">
      <alignment horizontal="center" vertical="center" wrapText="1"/>
    </xf>
    <xf numFmtId="0" fontId="13" fillId="3" borderId="0" xfId="1" applyFont="1" applyFill="1" applyBorder="1" applyAlignment="1">
      <alignment horizontal="center" vertical="center" wrapText="1"/>
    </xf>
    <xf numFmtId="0" fontId="10" fillId="0" borderId="0" xfId="0" applyFont="1" applyAlignment="1">
      <alignment horizontal="center"/>
    </xf>
  </cellXfs>
  <cellStyles count="5">
    <cellStyle name="Hipervínculo" xfId="3" builtinId="8"/>
    <cellStyle name="Normal" xfId="0" builtinId="0"/>
    <cellStyle name="Normal 2" xfId="1"/>
    <cellStyle name="Porcentaje" xfId="4" builtinId="5"/>
    <cellStyle name="Porcentual 2" xfId="2"/>
  </cellStyles>
  <dxfs count="0"/>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dep.edu.co/?q=content/gf-14-proceso-de-gesti%C3%B3n-financiera" TargetMode="External"/><Relationship Id="rId3" Type="http://schemas.openxmlformats.org/officeDocument/2006/relationships/hyperlink" Target="http://www.idep.edu.co/sites/default/files/Mapa%20de%20Usuarios%20y%20Partes%20Interesadas_V1.pdf" TargetMode="External"/><Relationship Id="rId7" Type="http://schemas.openxmlformats.org/officeDocument/2006/relationships/hyperlink" Target="http://www.idep.edu.co/?q=content/estados-financieros-trimestrales-2017" TargetMode="External"/><Relationship Id="rId2" Type="http://schemas.openxmlformats.org/officeDocument/2006/relationships/hyperlink" Target="http://www.idep.edu.co/premio/" TargetMode="External"/><Relationship Id="rId1" Type="http://schemas.openxmlformats.org/officeDocument/2006/relationships/hyperlink" Target="http://centrovirtual.idep.edu.co/Listados%20de%20asistencia" TargetMode="External"/><Relationship Id="rId6" Type="http://schemas.openxmlformats.org/officeDocument/2006/relationships/hyperlink" Target="https://docs.google.com/a/idep.edu.co/spreadsheets/d/1u1stqMj9MmKVUWw5VlMHCMOpLZJ8qHKt1NEBpCiFQhA/edit?usp=sharing" TargetMode="External"/><Relationship Id="rId11" Type="http://schemas.openxmlformats.org/officeDocument/2006/relationships/comments" Target="../comments1.xml"/><Relationship Id="rId5" Type="http://schemas.openxmlformats.org/officeDocument/2006/relationships/hyperlink" Target="http://www.idep.edu.co/?q=content/idp-04-proceso-de-investigaci%C3%B3n-y-desarrollo-pedag%C3%B3gico" TargetMode="External"/><Relationship Id="rId10" Type="http://schemas.openxmlformats.org/officeDocument/2006/relationships/vmlDrawing" Target="../drawings/vmlDrawing1.vml"/><Relationship Id="rId4" Type="http://schemas.openxmlformats.org/officeDocument/2006/relationships/hyperlink" Target="http://www.idep.edu.co/?q=content/indicadores-de-gesti%C3%B3n"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23"/>
  <sheetViews>
    <sheetView tabSelected="1" topLeftCell="N1" zoomScale="80" zoomScaleNormal="80" workbookViewId="0">
      <selection activeCell="B9" sqref="B9"/>
    </sheetView>
  </sheetViews>
  <sheetFormatPr baseColWidth="10" defaultRowHeight="15" x14ac:dyDescent="0.25"/>
  <cols>
    <col min="1" max="1" width="18.42578125" customWidth="1"/>
    <col min="2" max="2" width="26.85546875" customWidth="1"/>
    <col min="3" max="3" width="30.5703125" customWidth="1"/>
    <col min="4" max="4" width="25" customWidth="1"/>
    <col min="5" max="5" width="18.28515625" customWidth="1"/>
    <col min="6" max="8" width="11.42578125" customWidth="1"/>
    <col min="9" max="9" width="13.85546875" customWidth="1"/>
    <col min="10" max="10" width="11.42578125" customWidth="1"/>
    <col min="11" max="14" width="11.42578125" style="53" customWidth="1"/>
    <col min="15" max="15" width="21.140625" style="53" customWidth="1"/>
    <col min="16" max="17" width="11.42578125" style="53" customWidth="1"/>
    <col min="18" max="18" width="11.5703125" customWidth="1"/>
    <col min="19" max="20" width="11.42578125" customWidth="1"/>
    <col min="21" max="21" width="15.85546875" customWidth="1"/>
    <col min="23" max="23" width="27.140625" customWidth="1"/>
    <col min="24" max="24" width="47.42578125" customWidth="1"/>
    <col min="25" max="25" width="18" customWidth="1"/>
    <col min="26" max="26" width="16.140625" customWidth="1"/>
  </cols>
  <sheetData>
    <row r="1" spans="1:27" x14ac:dyDescent="0.25">
      <c r="A1" s="131"/>
      <c r="B1" s="134" t="s">
        <v>219</v>
      </c>
      <c r="C1" s="135"/>
      <c r="D1" s="135"/>
      <c r="E1" s="136"/>
      <c r="F1" s="135"/>
      <c r="G1" s="135"/>
      <c r="H1" s="135"/>
      <c r="I1" s="135"/>
      <c r="J1" s="135"/>
      <c r="K1" s="137"/>
      <c r="L1" s="138"/>
      <c r="M1" s="138"/>
      <c r="N1" s="135"/>
      <c r="O1" s="135"/>
      <c r="P1" s="137"/>
      <c r="Q1" s="138"/>
      <c r="R1" s="135"/>
      <c r="S1" s="135"/>
      <c r="T1" s="139"/>
      <c r="U1" s="146" t="s">
        <v>221</v>
      </c>
      <c r="V1" s="147"/>
      <c r="W1" s="147"/>
      <c r="X1" s="147"/>
      <c r="Y1" s="147"/>
      <c r="Z1" s="148"/>
    </row>
    <row r="2" spans="1:27" ht="10.5" customHeight="1" x14ac:dyDescent="0.25">
      <c r="A2" s="132"/>
      <c r="B2" s="140"/>
      <c r="C2" s="141"/>
      <c r="D2" s="141"/>
      <c r="E2" s="142"/>
      <c r="F2" s="141"/>
      <c r="G2" s="141"/>
      <c r="H2" s="141"/>
      <c r="I2" s="141"/>
      <c r="J2" s="141"/>
      <c r="K2" s="143"/>
      <c r="L2" s="144"/>
      <c r="M2" s="144"/>
      <c r="N2" s="141"/>
      <c r="O2" s="141"/>
      <c r="P2" s="143"/>
      <c r="Q2" s="144"/>
      <c r="R2" s="141"/>
      <c r="S2" s="141"/>
      <c r="T2" s="145"/>
      <c r="U2" s="146" t="s">
        <v>222</v>
      </c>
      <c r="V2" s="147"/>
      <c r="W2" s="147"/>
      <c r="X2" s="147"/>
      <c r="Y2" s="147"/>
      <c r="Z2" s="148"/>
    </row>
    <row r="3" spans="1:27" x14ac:dyDescent="0.25">
      <c r="A3" s="132"/>
      <c r="B3" s="134" t="s">
        <v>220</v>
      </c>
      <c r="C3" s="135"/>
      <c r="D3" s="135"/>
      <c r="E3" s="136"/>
      <c r="F3" s="135"/>
      <c r="G3" s="135"/>
      <c r="H3" s="135"/>
      <c r="I3" s="135"/>
      <c r="J3" s="135"/>
      <c r="K3" s="137"/>
      <c r="L3" s="138"/>
      <c r="M3" s="138"/>
      <c r="N3" s="135"/>
      <c r="O3" s="135"/>
      <c r="P3" s="137"/>
      <c r="Q3" s="138"/>
      <c r="R3" s="135"/>
      <c r="S3" s="135"/>
      <c r="T3" s="139"/>
      <c r="U3" s="146" t="s">
        <v>223</v>
      </c>
      <c r="V3" s="147"/>
      <c r="W3" s="147"/>
      <c r="X3" s="147"/>
      <c r="Y3" s="147"/>
      <c r="Z3" s="148"/>
    </row>
    <row r="4" spans="1:27" ht="9.75" customHeight="1" x14ac:dyDescent="0.25">
      <c r="A4" s="133"/>
      <c r="B4" s="140"/>
      <c r="C4" s="141"/>
      <c r="D4" s="141"/>
      <c r="E4" s="142"/>
      <c r="F4" s="141"/>
      <c r="G4" s="141"/>
      <c r="H4" s="141"/>
      <c r="I4" s="141"/>
      <c r="J4" s="141"/>
      <c r="K4" s="143"/>
      <c r="L4" s="144"/>
      <c r="M4" s="144"/>
      <c r="N4" s="141"/>
      <c r="O4" s="141"/>
      <c r="P4" s="143"/>
      <c r="Q4" s="144"/>
      <c r="R4" s="141"/>
      <c r="S4" s="141"/>
      <c r="T4" s="145"/>
      <c r="U4" s="146" t="s">
        <v>224</v>
      </c>
      <c r="V4" s="147"/>
      <c r="W4" s="147"/>
      <c r="X4" s="147"/>
      <c r="Y4" s="147"/>
      <c r="Z4" s="148"/>
    </row>
    <row r="6" spans="1:27" ht="21.75" customHeight="1" x14ac:dyDescent="0.25">
      <c r="A6" s="149" t="s">
        <v>0</v>
      </c>
      <c r="B6" s="149" t="s">
        <v>1</v>
      </c>
      <c r="C6" s="149" t="s">
        <v>2</v>
      </c>
      <c r="D6" s="149" t="s">
        <v>3</v>
      </c>
      <c r="E6" s="149" t="s">
        <v>4</v>
      </c>
      <c r="F6" s="151" t="s">
        <v>5</v>
      </c>
      <c r="G6" s="153"/>
      <c r="H6" s="151" t="s">
        <v>6</v>
      </c>
      <c r="I6" s="152"/>
      <c r="J6" s="153"/>
      <c r="K6" s="151" t="s">
        <v>204</v>
      </c>
      <c r="L6" s="152"/>
      <c r="M6" s="152"/>
      <c r="N6" s="153"/>
      <c r="O6" s="154" t="s">
        <v>205</v>
      </c>
      <c r="P6" s="154"/>
      <c r="Q6" s="154"/>
      <c r="R6" s="154"/>
      <c r="S6" s="154"/>
      <c r="T6" s="155" t="s">
        <v>206</v>
      </c>
      <c r="U6" s="155" t="s">
        <v>207</v>
      </c>
      <c r="V6" s="155" t="s">
        <v>208</v>
      </c>
      <c r="W6" s="149" t="s">
        <v>209</v>
      </c>
      <c r="X6" s="149" t="s">
        <v>210</v>
      </c>
      <c r="Y6" s="149" t="s">
        <v>211</v>
      </c>
      <c r="Z6" s="149" t="s">
        <v>212</v>
      </c>
    </row>
    <row r="7" spans="1:27" ht="36" customHeight="1" x14ac:dyDescent="0.25">
      <c r="A7" s="150"/>
      <c r="B7" s="150"/>
      <c r="C7" s="150"/>
      <c r="D7" s="150"/>
      <c r="E7" s="150"/>
      <c r="F7" s="58" t="s">
        <v>7</v>
      </c>
      <c r="G7" s="59" t="s">
        <v>8</v>
      </c>
      <c r="H7" s="60" t="s">
        <v>9</v>
      </c>
      <c r="I7" s="60" t="s">
        <v>10</v>
      </c>
      <c r="J7" s="61" t="s">
        <v>11</v>
      </c>
      <c r="K7" s="61" t="s">
        <v>213</v>
      </c>
      <c r="L7" s="61" t="s">
        <v>214</v>
      </c>
      <c r="M7" s="61" t="s">
        <v>215</v>
      </c>
      <c r="N7" s="61" t="s">
        <v>216</v>
      </c>
      <c r="O7" s="60" t="s">
        <v>217</v>
      </c>
      <c r="P7" s="60" t="s">
        <v>213</v>
      </c>
      <c r="Q7" s="60" t="s">
        <v>214</v>
      </c>
      <c r="R7" s="63" t="s">
        <v>215</v>
      </c>
      <c r="S7" s="60" t="s">
        <v>216</v>
      </c>
      <c r="T7" s="155"/>
      <c r="U7" s="155"/>
      <c r="V7" s="155"/>
      <c r="W7" s="150"/>
      <c r="X7" s="150"/>
      <c r="Y7" s="150"/>
      <c r="Z7" s="150"/>
    </row>
    <row r="8" spans="1:27" ht="75.75" customHeight="1" x14ac:dyDescent="0.25">
      <c r="A8" s="20" t="s">
        <v>12</v>
      </c>
      <c r="B8" s="14" t="s">
        <v>13</v>
      </c>
      <c r="C8" s="35" t="s">
        <v>14</v>
      </c>
      <c r="D8" s="12" t="s">
        <v>15</v>
      </c>
      <c r="E8" s="4" t="s">
        <v>16</v>
      </c>
      <c r="F8" s="10">
        <v>0.1293</v>
      </c>
      <c r="G8" s="54">
        <f>18.5/89</f>
        <v>0.20786516853932585</v>
      </c>
      <c r="H8" s="4" t="s">
        <v>17</v>
      </c>
      <c r="I8" s="2" t="s">
        <v>18</v>
      </c>
      <c r="J8" s="5">
        <v>1</v>
      </c>
      <c r="K8" s="48">
        <v>1</v>
      </c>
      <c r="L8" s="48">
        <v>1</v>
      </c>
      <c r="M8" s="48">
        <v>1</v>
      </c>
      <c r="N8" s="48">
        <v>1</v>
      </c>
      <c r="O8" s="33"/>
      <c r="P8" s="47">
        <v>1</v>
      </c>
      <c r="Q8" s="33">
        <v>1</v>
      </c>
      <c r="R8" s="33">
        <v>1</v>
      </c>
      <c r="S8" s="3">
        <v>1</v>
      </c>
      <c r="T8" s="32">
        <f t="shared" ref="T8:T71" si="0">SUM(P8:S8)</f>
        <v>4</v>
      </c>
      <c r="U8" s="43">
        <f t="shared" ref="U8:U70" si="1">IFERROR(IF(H8="Demanda",T8/O8,IF(H8="Constante",T8/(J8*4),T8/J8)),0)</f>
        <v>1</v>
      </c>
      <c r="V8" s="42">
        <f t="shared" ref="V8:V71" si="2">U8*G8</f>
        <v>0.20786516853932585</v>
      </c>
      <c r="W8" s="104" t="s">
        <v>327</v>
      </c>
      <c r="X8" s="111" t="s">
        <v>330</v>
      </c>
      <c r="Y8" s="98"/>
      <c r="Z8" s="98"/>
      <c r="AA8" s="89"/>
    </row>
    <row r="9" spans="1:27" ht="100.5" customHeight="1" x14ac:dyDescent="0.25">
      <c r="A9" s="20" t="s">
        <v>12</v>
      </c>
      <c r="B9" s="14" t="s">
        <v>13</v>
      </c>
      <c r="C9" s="35" t="s">
        <v>19</v>
      </c>
      <c r="D9" s="12" t="s">
        <v>335</v>
      </c>
      <c r="E9" s="4" t="s">
        <v>20</v>
      </c>
      <c r="F9" s="10">
        <v>0.1193</v>
      </c>
      <c r="G9" s="54">
        <f t="shared" ref="G9:G72" si="3">18.5/89</f>
        <v>0.20786516853932585</v>
      </c>
      <c r="H9" s="4" t="s">
        <v>17</v>
      </c>
      <c r="I9" s="2" t="s">
        <v>21</v>
      </c>
      <c r="J9" s="5">
        <v>1</v>
      </c>
      <c r="K9" s="48">
        <v>1</v>
      </c>
      <c r="L9" s="48">
        <v>1</v>
      </c>
      <c r="M9" s="48">
        <v>1</v>
      </c>
      <c r="N9" s="48">
        <v>1</v>
      </c>
      <c r="O9" s="33"/>
      <c r="P9" s="33">
        <v>1</v>
      </c>
      <c r="Q9" s="33">
        <v>1</v>
      </c>
      <c r="R9" s="33">
        <v>1</v>
      </c>
      <c r="S9" s="3">
        <v>1</v>
      </c>
      <c r="T9" s="32">
        <f t="shared" si="0"/>
        <v>4</v>
      </c>
      <c r="U9" s="43">
        <f t="shared" si="1"/>
        <v>1</v>
      </c>
      <c r="V9" s="42">
        <f t="shared" si="2"/>
        <v>0.20786516853932585</v>
      </c>
      <c r="W9" s="104" t="s">
        <v>328</v>
      </c>
      <c r="X9" s="111" t="s">
        <v>329</v>
      </c>
      <c r="Y9" s="98"/>
      <c r="Z9" s="98"/>
      <c r="AA9" s="89"/>
    </row>
    <row r="10" spans="1:27" ht="76.5" customHeight="1" x14ac:dyDescent="0.25">
      <c r="A10" s="20" t="s">
        <v>12</v>
      </c>
      <c r="B10" s="14" t="s">
        <v>13</v>
      </c>
      <c r="C10" s="35" t="s">
        <v>19</v>
      </c>
      <c r="D10" s="12" t="s">
        <v>22</v>
      </c>
      <c r="E10" s="4" t="s">
        <v>20</v>
      </c>
      <c r="F10" s="10">
        <v>0.10639999999999999</v>
      </c>
      <c r="G10" s="54">
        <f t="shared" si="3"/>
        <v>0.20786516853932585</v>
      </c>
      <c r="H10" s="4" t="s">
        <v>17</v>
      </c>
      <c r="I10" s="2" t="s">
        <v>21</v>
      </c>
      <c r="J10" s="5">
        <v>1</v>
      </c>
      <c r="K10" s="48">
        <v>1</v>
      </c>
      <c r="L10" s="48">
        <v>1</v>
      </c>
      <c r="M10" s="48">
        <v>1</v>
      </c>
      <c r="N10" s="48">
        <v>1</v>
      </c>
      <c r="O10" s="33"/>
      <c r="P10" s="33">
        <v>1</v>
      </c>
      <c r="Q10" s="33">
        <v>1</v>
      </c>
      <c r="R10" s="33">
        <v>1</v>
      </c>
      <c r="S10" s="3">
        <v>1</v>
      </c>
      <c r="T10" s="32">
        <f t="shared" si="0"/>
        <v>4</v>
      </c>
      <c r="U10" s="43">
        <f t="shared" si="1"/>
        <v>1</v>
      </c>
      <c r="V10" s="42">
        <f t="shared" si="2"/>
        <v>0.20786516853932585</v>
      </c>
      <c r="W10" s="104" t="s">
        <v>331</v>
      </c>
      <c r="X10" s="111" t="s">
        <v>342</v>
      </c>
      <c r="Y10" s="98"/>
      <c r="Z10" s="98"/>
      <c r="AA10" s="89"/>
    </row>
    <row r="11" spans="1:27" ht="108.75" customHeight="1" x14ac:dyDescent="0.25">
      <c r="A11" s="20" t="s">
        <v>12</v>
      </c>
      <c r="B11" s="14" t="s">
        <v>23</v>
      </c>
      <c r="C11" s="35" t="s">
        <v>24</v>
      </c>
      <c r="D11" s="12" t="s">
        <v>25</v>
      </c>
      <c r="E11" s="4" t="s">
        <v>16</v>
      </c>
      <c r="F11" s="10">
        <v>0.127</v>
      </c>
      <c r="G11" s="54">
        <f t="shared" si="3"/>
        <v>0.20786516853932585</v>
      </c>
      <c r="H11" s="4" t="s">
        <v>17</v>
      </c>
      <c r="I11" s="2" t="s">
        <v>21</v>
      </c>
      <c r="J11" s="5">
        <v>1</v>
      </c>
      <c r="K11" s="48">
        <v>1</v>
      </c>
      <c r="L11" s="48">
        <v>1</v>
      </c>
      <c r="M11" s="48">
        <v>1</v>
      </c>
      <c r="N11" s="48">
        <v>1</v>
      </c>
      <c r="O11" s="33"/>
      <c r="P11" s="33">
        <v>1</v>
      </c>
      <c r="Q11" s="33">
        <v>1</v>
      </c>
      <c r="R11" s="33">
        <v>1</v>
      </c>
      <c r="S11" s="3">
        <v>1</v>
      </c>
      <c r="T11" s="32">
        <f t="shared" si="0"/>
        <v>4</v>
      </c>
      <c r="U11" s="43">
        <f t="shared" si="1"/>
        <v>1</v>
      </c>
      <c r="V11" s="42">
        <f t="shared" si="2"/>
        <v>0.20786516853932585</v>
      </c>
      <c r="W11" s="104" t="s">
        <v>332</v>
      </c>
      <c r="X11" s="111" t="s">
        <v>333</v>
      </c>
      <c r="Y11" s="98"/>
      <c r="Z11" s="98"/>
      <c r="AA11" s="89"/>
    </row>
    <row r="12" spans="1:27" ht="118.5" customHeight="1" x14ac:dyDescent="0.25">
      <c r="A12" s="20" t="s">
        <v>12</v>
      </c>
      <c r="B12" s="14" t="s">
        <v>23</v>
      </c>
      <c r="C12" s="35" t="s">
        <v>24</v>
      </c>
      <c r="D12" s="12" t="s">
        <v>334</v>
      </c>
      <c r="E12" s="4" t="s">
        <v>20</v>
      </c>
      <c r="F12" s="10">
        <v>0.128</v>
      </c>
      <c r="G12" s="54">
        <f t="shared" si="3"/>
        <v>0.20786516853932585</v>
      </c>
      <c r="H12" s="4" t="s">
        <v>17</v>
      </c>
      <c r="I12" s="2" t="s">
        <v>21</v>
      </c>
      <c r="J12" s="5">
        <v>1</v>
      </c>
      <c r="K12" s="48">
        <v>1</v>
      </c>
      <c r="L12" s="48">
        <v>1</v>
      </c>
      <c r="M12" s="48">
        <v>1</v>
      </c>
      <c r="N12" s="48">
        <v>1</v>
      </c>
      <c r="O12" s="33"/>
      <c r="P12" s="33">
        <v>1</v>
      </c>
      <c r="Q12" s="33">
        <v>1</v>
      </c>
      <c r="R12" s="33">
        <v>1</v>
      </c>
      <c r="S12" s="3">
        <v>1</v>
      </c>
      <c r="T12" s="32">
        <f t="shared" si="0"/>
        <v>4</v>
      </c>
      <c r="U12" s="43">
        <f t="shared" si="1"/>
        <v>1</v>
      </c>
      <c r="V12" s="42">
        <f t="shared" si="2"/>
        <v>0.20786516853932585</v>
      </c>
      <c r="W12" s="104" t="s">
        <v>328</v>
      </c>
      <c r="X12" s="111" t="s">
        <v>336</v>
      </c>
      <c r="Y12" s="98"/>
      <c r="Z12" s="98"/>
      <c r="AA12" s="89"/>
    </row>
    <row r="13" spans="1:27" ht="148.5" customHeight="1" x14ac:dyDescent="0.25">
      <c r="A13" s="20" t="s">
        <v>12</v>
      </c>
      <c r="B13" s="14" t="s">
        <v>23</v>
      </c>
      <c r="C13" s="35" t="s">
        <v>24</v>
      </c>
      <c r="D13" s="12" t="s">
        <v>26</v>
      </c>
      <c r="E13" s="4" t="s">
        <v>16</v>
      </c>
      <c r="F13" s="10">
        <v>0.126</v>
      </c>
      <c r="G13" s="54">
        <f t="shared" si="3"/>
        <v>0.20786516853932585</v>
      </c>
      <c r="H13" s="4" t="s">
        <v>17</v>
      </c>
      <c r="I13" s="2" t="s">
        <v>21</v>
      </c>
      <c r="J13" s="5">
        <v>1</v>
      </c>
      <c r="K13" s="48">
        <v>1</v>
      </c>
      <c r="L13" s="48">
        <v>1</v>
      </c>
      <c r="M13" s="48">
        <v>1</v>
      </c>
      <c r="N13" s="48">
        <v>1</v>
      </c>
      <c r="O13" s="33"/>
      <c r="P13" s="33">
        <v>1</v>
      </c>
      <c r="Q13" s="33">
        <v>1</v>
      </c>
      <c r="R13" s="33">
        <v>1</v>
      </c>
      <c r="S13" s="3">
        <v>1</v>
      </c>
      <c r="T13" s="32">
        <f t="shared" si="0"/>
        <v>4</v>
      </c>
      <c r="U13" s="43">
        <f t="shared" si="1"/>
        <v>1</v>
      </c>
      <c r="V13" s="42">
        <f t="shared" si="2"/>
        <v>0.20786516853932585</v>
      </c>
      <c r="W13" s="104" t="s">
        <v>337</v>
      </c>
      <c r="X13" s="111" t="s">
        <v>338</v>
      </c>
      <c r="Y13" s="98"/>
      <c r="Z13" s="98"/>
      <c r="AA13" s="89"/>
    </row>
    <row r="14" spans="1:27" ht="80.25" customHeight="1" x14ac:dyDescent="0.25">
      <c r="A14" s="20" t="s">
        <v>12</v>
      </c>
      <c r="B14" s="14" t="s">
        <v>23</v>
      </c>
      <c r="C14" s="35" t="s">
        <v>24</v>
      </c>
      <c r="D14" s="12" t="s">
        <v>27</v>
      </c>
      <c r="E14" s="4" t="s">
        <v>20</v>
      </c>
      <c r="F14" s="10">
        <v>0.109</v>
      </c>
      <c r="G14" s="54">
        <f t="shared" si="3"/>
        <v>0.20786516853932585</v>
      </c>
      <c r="H14" s="4" t="s">
        <v>17</v>
      </c>
      <c r="I14" s="2" t="s">
        <v>21</v>
      </c>
      <c r="J14" s="5">
        <v>1</v>
      </c>
      <c r="K14" s="48">
        <v>1</v>
      </c>
      <c r="L14" s="48">
        <v>1</v>
      </c>
      <c r="M14" s="48">
        <v>1</v>
      </c>
      <c r="N14" s="48">
        <v>1</v>
      </c>
      <c r="O14" s="33"/>
      <c r="P14" s="33">
        <v>1</v>
      </c>
      <c r="Q14" s="33">
        <v>1</v>
      </c>
      <c r="R14" s="33">
        <v>1</v>
      </c>
      <c r="S14" s="3">
        <v>1</v>
      </c>
      <c r="T14" s="32">
        <f t="shared" si="0"/>
        <v>4</v>
      </c>
      <c r="U14" s="43">
        <f t="shared" si="1"/>
        <v>1</v>
      </c>
      <c r="V14" s="42">
        <f t="shared" si="2"/>
        <v>0.20786516853932585</v>
      </c>
      <c r="W14" s="104" t="s">
        <v>331</v>
      </c>
      <c r="X14" s="111" t="s">
        <v>342</v>
      </c>
      <c r="Y14" s="98"/>
      <c r="Z14" s="98"/>
      <c r="AA14" s="89"/>
    </row>
    <row r="15" spans="1:27" ht="81.75" customHeight="1" x14ac:dyDescent="0.25">
      <c r="A15" s="20" t="s">
        <v>12</v>
      </c>
      <c r="B15" s="14" t="s">
        <v>23</v>
      </c>
      <c r="C15" s="11" t="s">
        <v>24</v>
      </c>
      <c r="D15" s="12" t="s">
        <v>28</v>
      </c>
      <c r="E15" s="4" t="s">
        <v>29</v>
      </c>
      <c r="F15" s="10">
        <v>9.5000000000000001E-2</v>
      </c>
      <c r="G15" s="54">
        <f t="shared" si="3"/>
        <v>0.20786516853932585</v>
      </c>
      <c r="H15" s="2" t="s">
        <v>30</v>
      </c>
      <c r="I15" s="37" t="s">
        <v>242</v>
      </c>
      <c r="J15" s="5">
        <f>SUM(K15:N15)</f>
        <v>3</v>
      </c>
      <c r="K15" s="48">
        <v>0</v>
      </c>
      <c r="L15" s="48">
        <v>1</v>
      </c>
      <c r="M15" s="48">
        <v>1</v>
      </c>
      <c r="N15" s="48">
        <v>1</v>
      </c>
      <c r="O15" s="33"/>
      <c r="P15" s="33">
        <v>0</v>
      </c>
      <c r="Q15" s="33">
        <v>1</v>
      </c>
      <c r="R15" s="33">
        <v>1</v>
      </c>
      <c r="S15" s="3">
        <v>1</v>
      </c>
      <c r="T15" s="32">
        <f t="shared" si="0"/>
        <v>3</v>
      </c>
      <c r="U15" s="43">
        <f t="shared" si="1"/>
        <v>1</v>
      </c>
      <c r="V15" s="42">
        <f t="shared" si="2"/>
        <v>0.20786516853932585</v>
      </c>
      <c r="W15" s="104" t="s">
        <v>339</v>
      </c>
      <c r="X15" s="111" t="s">
        <v>340</v>
      </c>
      <c r="Y15" s="98"/>
      <c r="Z15" s="98"/>
      <c r="AA15" s="89"/>
    </row>
    <row r="16" spans="1:27" ht="37.5" customHeight="1" x14ac:dyDescent="0.25">
      <c r="A16" s="20" t="s">
        <v>12</v>
      </c>
      <c r="B16" s="14" t="s">
        <v>31</v>
      </c>
      <c r="C16" s="11" t="s">
        <v>32</v>
      </c>
      <c r="D16" s="34" t="s">
        <v>225</v>
      </c>
      <c r="E16" s="4" t="s">
        <v>33</v>
      </c>
      <c r="F16" s="10">
        <v>0.06</v>
      </c>
      <c r="G16" s="54">
        <f t="shared" si="3"/>
        <v>0.20786516853932585</v>
      </c>
      <c r="H16" s="2" t="s">
        <v>17</v>
      </c>
      <c r="I16" s="2" t="s">
        <v>34</v>
      </c>
      <c r="J16" s="32">
        <v>1</v>
      </c>
      <c r="K16" s="33">
        <v>1</v>
      </c>
      <c r="L16" s="33">
        <v>1</v>
      </c>
      <c r="M16" s="33">
        <v>1</v>
      </c>
      <c r="N16" s="33">
        <v>1</v>
      </c>
      <c r="O16" s="33"/>
      <c r="P16" s="33">
        <v>1</v>
      </c>
      <c r="Q16" s="33">
        <v>1</v>
      </c>
      <c r="R16" s="33">
        <v>1</v>
      </c>
      <c r="S16" s="3">
        <v>1</v>
      </c>
      <c r="T16" s="32">
        <f t="shared" si="0"/>
        <v>4</v>
      </c>
      <c r="U16" s="43">
        <f t="shared" si="1"/>
        <v>1</v>
      </c>
      <c r="V16" s="42">
        <f t="shared" si="2"/>
        <v>0.20786516853932585</v>
      </c>
      <c r="W16" s="112" t="s">
        <v>34</v>
      </c>
      <c r="X16" s="111" t="s">
        <v>341</v>
      </c>
      <c r="Y16" s="98"/>
      <c r="Z16" s="98"/>
      <c r="AA16" s="89"/>
    </row>
    <row r="17" spans="1:27" ht="45" x14ac:dyDescent="0.25">
      <c r="A17" s="3" t="s">
        <v>35</v>
      </c>
      <c r="B17" s="14" t="s">
        <v>31</v>
      </c>
      <c r="C17" s="11" t="s">
        <v>32</v>
      </c>
      <c r="D17" s="34" t="s">
        <v>235</v>
      </c>
      <c r="E17" s="4" t="s">
        <v>36</v>
      </c>
      <c r="F17" s="26">
        <v>0.2</v>
      </c>
      <c r="G17" s="54">
        <f t="shared" si="3"/>
        <v>0.20786516853932585</v>
      </c>
      <c r="H17" s="2" t="s">
        <v>17</v>
      </c>
      <c r="I17" s="2" t="s">
        <v>34</v>
      </c>
      <c r="J17" s="7">
        <v>1</v>
      </c>
      <c r="K17" s="33">
        <v>1</v>
      </c>
      <c r="L17" s="32">
        <v>1</v>
      </c>
      <c r="M17" s="33">
        <v>1</v>
      </c>
      <c r="N17" s="33">
        <v>1</v>
      </c>
      <c r="O17" s="39"/>
      <c r="P17" s="39">
        <v>1</v>
      </c>
      <c r="Q17" s="5">
        <v>1</v>
      </c>
      <c r="R17" s="39">
        <v>1</v>
      </c>
      <c r="S17" s="5">
        <v>1</v>
      </c>
      <c r="T17" s="32">
        <f t="shared" si="0"/>
        <v>4</v>
      </c>
      <c r="U17" s="43">
        <f>IFERROR(IF(H17="Demanda",T17/O17,IF(H17="Constante",T17/(J17*4),T17/J17)),0)</f>
        <v>1</v>
      </c>
      <c r="V17" s="42">
        <f>U17*G17</f>
        <v>0.20786516853932585</v>
      </c>
      <c r="W17" s="112" t="s">
        <v>279</v>
      </c>
      <c r="X17" s="101" t="s">
        <v>267</v>
      </c>
      <c r="Y17" s="32"/>
      <c r="Z17" s="6"/>
      <c r="AA17" s="89"/>
    </row>
    <row r="18" spans="1:27" ht="45" x14ac:dyDescent="0.25">
      <c r="A18" s="3" t="s">
        <v>35</v>
      </c>
      <c r="B18" s="14" t="s">
        <v>31</v>
      </c>
      <c r="C18" s="11" t="s">
        <v>32</v>
      </c>
      <c r="D18" s="14" t="s">
        <v>37</v>
      </c>
      <c r="E18" s="4" t="s">
        <v>36</v>
      </c>
      <c r="F18" s="26">
        <v>0.1</v>
      </c>
      <c r="G18" s="54">
        <f t="shared" si="3"/>
        <v>0.20786516853932585</v>
      </c>
      <c r="H18" s="2" t="s">
        <v>17</v>
      </c>
      <c r="I18" s="17" t="s">
        <v>38</v>
      </c>
      <c r="J18" s="23">
        <v>1</v>
      </c>
      <c r="K18" s="49">
        <v>1</v>
      </c>
      <c r="L18" s="21">
        <v>1</v>
      </c>
      <c r="M18" s="49">
        <v>1</v>
      </c>
      <c r="N18" s="49">
        <v>1</v>
      </c>
      <c r="O18" s="39"/>
      <c r="P18" s="39">
        <v>1</v>
      </c>
      <c r="Q18" s="5">
        <v>1</v>
      </c>
      <c r="R18" s="39">
        <v>1</v>
      </c>
      <c r="S18" s="5">
        <v>1</v>
      </c>
      <c r="T18" s="32">
        <f t="shared" si="0"/>
        <v>4</v>
      </c>
      <c r="U18" s="43">
        <f>IFERROR(IF(H18="Demanda",T18/O18,IF(H18="Constante",T18/(J18*4),T18/J18)),0)</f>
        <v>1</v>
      </c>
      <c r="V18" s="42">
        <f>U18*G18</f>
        <v>0.20786516853932585</v>
      </c>
      <c r="W18" s="32" t="s">
        <v>268</v>
      </c>
      <c r="X18" s="101" t="s">
        <v>269</v>
      </c>
      <c r="Y18" s="32"/>
      <c r="Z18" s="6"/>
      <c r="AA18" s="89"/>
    </row>
    <row r="19" spans="1:27" ht="45" x14ac:dyDescent="0.25">
      <c r="A19" s="3" t="s">
        <v>35</v>
      </c>
      <c r="B19" s="14" t="s">
        <v>31</v>
      </c>
      <c r="C19" s="11" t="s">
        <v>32</v>
      </c>
      <c r="D19" s="36" t="s">
        <v>413</v>
      </c>
      <c r="E19" s="4" t="s">
        <v>36</v>
      </c>
      <c r="F19" s="26">
        <v>0.1</v>
      </c>
      <c r="G19" s="54">
        <f t="shared" si="3"/>
        <v>0.20786516853932585</v>
      </c>
      <c r="H19" s="2" t="s">
        <v>30</v>
      </c>
      <c r="I19" s="17" t="s">
        <v>39</v>
      </c>
      <c r="J19" s="23">
        <f>SUM(K19:N19)</f>
        <v>1</v>
      </c>
      <c r="K19" s="50">
        <v>0</v>
      </c>
      <c r="L19" s="23">
        <v>0</v>
      </c>
      <c r="M19" s="50">
        <v>0</v>
      </c>
      <c r="N19" s="50">
        <v>1</v>
      </c>
      <c r="O19" s="39"/>
      <c r="P19" s="39">
        <v>0</v>
      </c>
      <c r="Q19" s="5">
        <v>0</v>
      </c>
      <c r="R19" s="39">
        <v>0</v>
      </c>
      <c r="S19" s="5">
        <v>1</v>
      </c>
      <c r="T19" s="32">
        <f t="shared" si="0"/>
        <v>1</v>
      </c>
      <c r="U19" s="43">
        <f>IFERROR(IF(H19="Demanda",T19/O19,IF(H19="Constante",T19/(J19*4),T19/J19)),0)</f>
        <v>1</v>
      </c>
      <c r="V19" s="42">
        <f>U19*G19</f>
        <v>0.20786516853932585</v>
      </c>
      <c r="W19" s="32" t="s">
        <v>271</v>
      </c>
      <c r="X19" s="101" t="s">
        <v>270</v>
      </c>
      <c r="Y19" s="32"/>
      <c r="Z19" s="6"/>
      <c r="AA19" s="89"/>
    </row>
    <row r="20" spans="1:27" ht="78.75" x14ac:dyDescent="0.25">
      <c r="A20" s="3" t="s">
        <v>35</v>
      </c>
      <c r="B20" s="14" t="s">
        <v>31</v>
      </c>
      <c r="C20" s="11" t="s">
        <v>32</v>
      </c>
      <c r="D20" s="14" t="s">
        <v>40</v>
      </c>
      <c r="E20" s="4" t="s">
        <v>36</v>
      </c>
      <c r="F20" s="26">
        <v>0.1</v>
      </c>
      <c r="G20" s="54">
        <f t="shared" si="3"/>
        <v>0.20786516853932585</v>
      </c>
      <c r="H20" s="31" t="s">
        <v>30</v>
      </c>
      <c r="I20" s="17" t="s">
        <v>41</v>
      </c>
      <c r="J20" s="21">
        <f>SUM(K20:N20)</f>
        <v>19</v>
      </c>
      <c r="K20" s="49">
        <v>4</v>
      </c>
      <c r="L20" s="21">
        <v>7</v>
      </c>
      <c r="M20" s="49">
        <v>4</v>
      </c>
      <c r="N20" s="49">
        <v>4</v>
      </c>
      <c r="O20" s="39"/>
      <c r="P20" s="39">
        <v>4</v>
      </c>
      <c r="Q20" s="5">
        <v>7</v>
      </c>
      <c r="R20" s="39">
        <v>4</v>
      </c>
      <c r="S20" s="5">
        <v>6</v>
      </c>
      <c r="T20" s="32">
        <f>SUM(P20:S20)</f>
        <v>21</v>
      </c>
      <c r="U20" s="43">
        <v>1</v>
      </c>
      <c r="V20" s="42">
        <f t="shared" si="2"/>
        <v>0.20786516853932585</v>
      </c>
      <c r="W20" s="32" t="s">
        <v>321</v>
      </c>
      <c r="X20" s="101" t="s">
        <v>322</v>
      </c>
      <c r="Y20" s="32"/>
      <c r="Z20" s="6" t="s">
        <v>325</v>
      </c>
      <c r="AA20" s="89"/>
    </row>
    <row r="21" spans="1:27" ht="45" x14ac:dyDescent="0.25">
      <c r="A21" s="3" t="s">
        <v>35</v>
      </c>
      <c r="B21" s="14" t="s">
        <v>31</v>
      </c>
      <c r="C21" s="11" t="s">
        <v>32</v>
      </c>
      <c r="D21" s="6" t="s">
        <v>42</v>
      </c>
      <c r="E21" s="4" t="s">
        <v>36</v>
      </c>
      <c r="F21" s="26">
        <v>0.1</v>
      </c>
      <c r="G21" s="54">
        <f t="shared" si="3"/>
        <v>0.20786516853932585</v>
      </c>
      <c r="H21" s="2" t="s">
        <v>17</v>
      </c>
      <c r="I21" s="17" t="s">
        <v>43</v>
      </c>
      <c r="J21" s="23">
        <v>3</v>
      </c>
      <c r="K21" s="49">
        <v>3</v>
      </c>
      <c r="L21" s="21">
        <v>3</v>
      </c>
      <c r="M21" s="49">
        <v>3</v>
      </c>
      <c r="N21" s="49">
        <v>3</v>
      </c>
      <c r="O21" s="39"/>
      <c r="P21" s="39">
        <v>3</v>
      </c>
      <c r="Q21" s="5">
        <v>3</v>
      </c>
      <c r="R21" s="39">
        <v>3</v>
      </c>
      <c r="S21" s="5">
        <v>3</v>
      </c>
      <c r="T21" s="32">
        <f t="shared" si="0"/>
        <v>12</v>
      </c>
      <c r="U21" s="43">
        <f t="shared" si="1"/>
        <v>1</v>
      </c>
      <c r="V21" s="42">
        <f t="shared" si="2"/>
        <v>0.20786516853932585</v>
      </c>
      <c r="W21" s="32" t="s">
        <v>280</v>
      </c>
      <c r="X21" s="101" t="s">
        <v>272</v>
      </c>
      <c r="Y21" s="32"/>
      <c r="Z21" s="6"/>
      <c r="AA21" s="89"/>
    </row>
    <row r="22" spans="1:27" ht="78.75" x14ac:dyDescent="0.25">
      <c r="A22" s="3" t="s">
        <v>35</v>
      </c>
      <c r="B22" s="14" t="s">
        <v>31</v>
      </c>
      <c r="C22" s="11" t="s">
        <v>32</v>
      </c>
      <c r="D22" s="14" t="s">
        <v>44</v>
      </c>
      <c r="E22" s="4" t="s">
        <v>36</v>
      </c>
      <c r="F22" s="26">
        <v>0.1</v>
      </c>
      <c r="G22" s="54">
        <f t="shared" si="3"/>
        <v>0.20786516853932585</v>
      </c>
      <c r="H22" s="2" t="s">
        <v>30</v>
      </c>
      <c r="I22" s="17" t="s">
        <v>41</v>
      </c>
      <c r="J22" s="23">
        <f>SUM(K22:N22)</f>
        <v>9</v>
      </c>
      <c r="K22" s="49">
        <v>1</v>
      </c>
      <c r="L22" s="21">
        <v>3</v>
      </c>
      <c r="M22" s="49">
        <v>3</v>
      </c>
      <c r="N22" s="49">
        <v>2</v>
      </c>
      <c r="O22" s="39"/>
      <c r="P22" s="39">
        <v>1</v>
      </c>
      <c r="Q22" s="39">
        <v>2</v>
      </c>
      <c r="R22" s="39">
        <v>4</v>
      </c>
      <c r="S22" s="5">
        <v>6</v>
      </c>
      <c r="T22" s="32">
        <f t="shared" si="0"/>
        <v>13</v>
      </c>
      <c r="U22" s="43">
        <v>1</v>
      </c>
      <c r="V22" s="42">
        <f t="shared" si="2"/>
        <v>0.20786516853932585</v>
      </c>
      <c r="W22" s="32" t="s">
        <v>323</v>
      </c>
      <c r="X22" s="101" t="s">
        <v>324</v>
      </c>
      <c r="Y22" s="32"/>
      <c r="Z22" s="6" t="s">
        <v>326</v>
      </c>
      <c r="AA22" s="89"/>
    </row>
    <row r="23" spans="1:27" ht="45" x14ac:dyDescent="0.25">
      <c r="A23" s="3" t="s">
        <v>35</v>
      </c>
      <c r="B23" s="14" t="s">
        <v>31</v>
      </c>
      <c r="C23" s="11" t="s">
        <v>32</v>
      </c>
      <c r="D23" s="14" t="s">
        <v>45</v>
      </c>
      <c r="E23" s="4" t="s">
        <v>36</v>
      </c>
      <c r="F23" s="26">
        <v>0.1</v>
      </c>
      <c r="G23" s="54">
        <f t="shared" si="3"/>
        <v>0.20786516853932585</v>
      </c>
      <c r="H23" s="2" t="s">
        <v>17</v>
      </c>
      <c r="I23" s="17" t="s">
        <v>46</v>
      </c>
      <c r="J23" s="23">
        <v>1</v>
      </c>
      <c r="K23" s="49">
        <v>1</v>
      </c>
      <c r="L23" s="21">
        <v>1</v>
      </c>
      <c r="M23" s="49">
        <v>1</v>
      </c>
      <c r="N23" s="49">
        <v>1</v>
      </c>
      <c r="O23" s="51"/>
      <c r="P23" s="46">
        <v>1</v>
      </c>
      <c r="Q23" s="5">
        <v>1</v>
      </c>
      <c r="R23" s="39">
        <v>1</v>
      </c>
      <c r="S23" s="5">
        <v>1</v>
      </c>
      <c r="T23" s="32">
        <f t="shared" si="0"/>
        <v>4</v>
      </c>
      <c r="U23" s="43">
        <f t="shared" si="1"/>
        <v>1</v>
      </c>
      <c r="V23" s="42">
        <f t="shared" si="2"/>
        <v>0.20786516853932585</v>
      </c>
      <c r="W23" s="32" t="s">
        <v>273</v>
      </c>
      <c r="X23" s="101" t="s">
        <v>275</v>
      </c>
      <c r="Y23" s="98"/>
      <c r="Z23" s="100"/>
      <c r="AA23" s="89"/>
    </row>
    <row r="24" spans="1:27" ht="129.75" customHeight="1" x14ac:dyDescent="0.25">
      <c r="A24" s="3" t="s">
        <v>35</v>
      </c>
      <c r="B24" s="14" t="s">
        <v>31</v>
      </c>
      <c r="C24" s="11" t="s">
        <v>32</v>
      </c>
      <c r="D24" s="36" t="s">
        <v>48</v>
      </c>
      <c r="E24" s="4" t="s">
        <v>36</v>
      </c>
      <c r="F24" s="26">
        <v>0.1</v>
      </c>
      <c r="G24" s="54">
        <f t="shared" si="3"/>
        <v>0.20786516853932585</v>
      </c>
      <c r="H24" s="2" t="s">
        <v>30</v>
      </c>
      <c r="I24" s="17" t="s">
        <v>49</v>
      </c>
      <c r="J24" s="23">
        <v>1</v>
      </c>
      <c r="K24" s="49">
        <v>0</v>
      </c>
      <c r="L24" s="21">
        <v>0</v>
      </c>
      <c r="M24" s="49">
        <v>1</v>
      </c>
      <c r="N24" s="49">
        <v>0</v>
      </c>
      <c r="O24" s="51"/>
      <c r="P24" s="46">
        <v>0</v>
      </c>
      <c r="Q24" s="5">
        <v>0</v>
      </c>
      <c r="R24" s="39">
        <v>1</v>
      </c>
      <c r="S24" s="5">
        <v>0</v>
      </c>
      <c r="T24" s="32">
        <f t="shared" si="0"/>
        <v>1</v>
      </c>
      <c r="U24" s="43">
        <f t="shared" si="1"/>
        <v>1</v>
      </c>
      <c r="V24" s="42">
        <f t="shared" si="2"/>
        <v>0.20786516853932585</v>
      </c>
      <c r="W24" s="32" t="s">
        <v>276</v>
      </c>
      <c r="X24" s="101" t="s">
        <v>277</v>
      </c>
      <c r="Y24" s="98"/>
      <c r="Z24" s="101"/>
      <c r="AA24" s="89"/>
    </row>
    <row r="25" spans="1:27" ht="45" x14ac:dyDescent="0.25">
      <c r="A25" s="3" t="s">
        <v>50</v>
      </c>
      <c r="B25" s="14" t="s">
        <v>31</v>
      </c>
      <c r="C25" s="11" t="s">
        <v>32</v>
      </c>
      <c r="D25" s="14" t="s">
        <v>51</v>
      </c>
      <c r="E25" s="4" t="s">
        <v>36</v>
      </c>
      <c r="F25" s="26">
        <v>0.2</v>
      </c>
      <c r="G25" s="54">
        <f t="shared" si="3"/>
        <v>0.20786516853932585</v>
      </c>
      <c r="H25" s="2" t="s">
        <v>17</v>
      </c>
      <c r="I25" s="17" t="s">
        <v>52</v>
      </c>
      <c r="J25" s="23" t="s">
        <v>47</v>
      </c>
      <c r="K25" s="49">
        <v>1</v>
      </c>
      <c r="L25" s="49">
        <v>1</v>
      </c>
      <c r="M25" s="49">
        <v>1</v>
      </c>
      <c r="N25" s="49">
        <v>1</v>
      </c>
      <c r="O25" s="51"/>
      <c r="P25" s="46">
        <v>1</v>
      </c>
      <c r="Q25" s="39">
        <v>1</v>
      </c>
      <c r="R25" s="46">
        <v>1</v>
      </c>
      <c r="S25" s="5">
        <v>1</v>
      </c>
      <c r="T25" s="32">
        <f t="shared" si="0"/>
        <v>4</v>
      </c>
      <c r="U25" s="43">
        <f t="shared" si="1"/>
        <v>1</v>
      </c>
      <c r="V25" s="42">
        <f t="shared" si="2"/>
        <v>0.20786516853932585</v>
      </c>
      <c r="W25" s="113" t="s">
        <v>364</v>
      </c>
      <c r="X25" s="57" t="s">
        <v>363</v>
      </c>
      <c r="Y25" s="32"/>
      <c r="Z25" s="98"/>
      <c r="AA25" s="89"/>
    </row>
    <row r="26" spans="1:27" ht="45" x14ac:dyDescent="0.25">
      <c r="A26" s="3" t="s">
        <v>35</v>
      </c>
      <c r="B26" s="14" t="s">
        <v>31</v>
      </c>
      <c r="C26" s="11" t="s">
        <v>32</v>
      </c>
      <c r="D26" s="36" t="s">
        <v>53</v>
      </c>
      <c r="E26" s="4" t="s">
        <v>36</v>
      </c>
      <c r="F26" s="26">
        <v>0.1</v>
      </c>
      <c r="G26" s="54">
        <f t="shared" si="3"/>
        <v>0.20786516853932585</v>
      </c>
      <c r="H26" s="2" t="s">
        <v>30</v>
      </c>
      <c r="I26" s="17" t="s">
        <v>54</v>
      </c>
      <c r="J26" s="23">
        <f>SUM(K26:N26)</f>
        <v>1</v>
      </c>
      <c r="K26" s="49">
        <v>0</v>
      </c>
      <c r="L26" s="21">
        <v>0</v>
      </c>
      <c r="M26" s="49">
        <v>0</v>
      </c>
      <c r="N26" s="49">
        <v>1</v>
      </c>
      <c r="O26" s="51"/>
      <c r="P26" s="46">
        <v>0</v>
      </c>
      <c r="Q26" s="5">
        <v>0</v>
      </c>
      <c r="R26" s="46">
        <v>0</v>
      </c>
      <c r="S26" s="5">
        <v>1</v>
      </c>
      <c r="T26" s="32">
        <f t="shared" si="0"/>
        <v>1</v>
      </c>
      <c r="U26" s="43">
        <f t="shared" si="1"/>
        <v>1</v>
      </c>
      <c r="V26" s="42">
        <f t="shared" si="2"/>
        <v>0.20786516853932585</v>
      </c>
      <c r="W26" s="5" t="s">
        <v>274</v>
      </c>
      <c r="X26" s="114" t="s">
        <v>278</v>
      </c>
      <c r="Y26" s="98"/>
      <c r="Z26" s="100"/>
      <c r="AA26" s="89"/>
    </row>
    <row r="27" spans="1:27" ht="45" x14ac:dyDescent="0.25">
      <c r="A27" s="3" t="s">
        <v>50</v>
      </c>
      <c r="B27" s="14" t="s">
        <v>31</v>
      </c>
      <c r="C27" s="11" t="s">
        <v>32</v>
      </c>
      <c r="D27" s="16" t="s">
        <v>55</v>
      </c>
      <c r="E27" s="4" t="s">
        <v>36</v>
      </c>
      <c r="F27" s="27">
        <v>0.2</v>
      </c>
      <c r="G27" s="54">
        <f t="shared" si="3"/>
        <v>0.20786516853932585</v>
      </c>
      <c r="H27" s="2" t="s">
        <v>30</v>
      </c>
      <c r="I27" s="2" t="s">
        <v>56</v>
      </c>
      <c r="J27" s="7">
        <f>SUM(K27:N27)</f>
        <v>2</v>
      </c>
      <c r="K27" s="33">
        <v>0</v>
      </c>
      <c r="L27" s="33">
        <v>1</v>
      </c>
      <c r="M27" s="33">
        <v>1</v>
      </c>
      <c r="N27" s="33">
        <v>0</v>
      </c>
      <c r="O27" s="39"/>
      <c r="P27" s="39">
        <v>0</v>
      </c>
      <c r="Q27" s="39">
        <v>1</v>
      </c>
      <c r="R27" s="39">
        <v>1</v>
      </c>
      <c r="S27" s="5">
        <v>0</v>
      </c>
      <c r="T27" s="32">
        <f t="shared" si="0"/>
        <v>2</v>
      </c>
      <c r="U27" s="43">
        <f t="shared" si="1"/>
        <v>1</v>
      </c>
      <c r="V27" s="42">
        <f t="shared" si="2"/>
        <v>0.20786516853932585</v>
      </c>
      <c r="W27" s="6" t="s">
        <v>366</v>
      </c>
      <c r="X27" s="6" t="s">
        <v>365</v>
      </c>
      <c r="Y27" s="32"/>
      <c r="Z27" s="6"/>
      <c r="AA27" s="89"/>
    </row>
    <row r="28" spans="1:27" ht="45" x14ac:dyDescent="0.25">
      <c r="A28" s="3" t="s">
        <v>50</v>
      </c>
      <c r="B28" s="14" t="s">
        <v>31</v>
      </c>
      <c r="C28" s="11" t="s">
        <v>32</v>
      </c>
      <c r="D28" s="9" t="s">
        <v>57</v>
      </c>
      <c r="E28" s="4" t="s">
        <v>58</v>
      </c>
      <c r="F28" s="27">
        <v>0.2</v>
      </c>
      <c r="G28" s="54">
        <f t="shared" si="3"/>
        <v>0.20786516853932585</v>
      </c>
      <c r="H28" s="2" t="s">
        <v>59</v>
      </c>
      <c r="I28" s="2" t="s">
        <v>60</v>
      </c>
      <c r="J28" s="19">
        <v>1</v>
      </c>
      <c r="K28" s="37">
        <v>0.05</v>
      </c>
      <c r="L28" s="37">
        <v>1</v>
      </c>
      <c r="M28" s="37">
        <v>0</v>
      </c>
      <c r="N28" s="33">
        <v>0</v>
      </c>
      <c r="O28" s="39"/>
      <c r="P28" s="45">
        <v>0.05</v>
      </c>
      <c r="Q28" s="45">
        <v>1</v>
      </c>
      <c r="R28" s="45">
        <v>0</v>
      </c>
      <c r="S28" s="5">
        <v>0</v>
      </c>
      <c r="T28" s="31">
        <f>Q28</f>
        <v>1</v>
      </c>
      <c r="U28" s="43">
        <f>Q28</f>
        <v>1</v>
      </c>
      <c r="V28" s="42">
        <f t="shared" si="2"/>
        <v>0.20786516853932585</v>
      </c>
      <c r="W28" s="115" t="s">
        <v>367</v>
      </c>
      <c r="X28" s="57" t="s">
        <v>368</v>
      </c>
      <c r="Y28" s="32"/>
      <c r="Z28" s="6"/>
      <c r="AA28" s="89"/>
    </row>
    <row r="29" spans="1:27" ht="56.25" x14ac:dyDescent="0.25">
      <c r="A29" s="3" t="s">
        <v>50</v>
      </c>
      <c r="B29" s="14" t="s">
        <v>31</v>
      </c>
      <c r="C29" s="11" t="s">
        <v>32</v>
      </c>
      <c r="D29" s="34" t="s">
        <v>226</v>
      </c>
      <c r="E29" s="4" t="s">
        <v>36</v>
      </c>
      <c r="F29" s="27">
        <v>0.2</v>
      </c>
      <c r="G29" s="54">
        <f t="shared" si="3"/>
        <v>0.20786516853932585</v>
      </c>
      <c r="H29" s="2" t="s">
        <v>17</v>
      </c>
      <c r="I29" s="2" t="s">
        <v>34</v>
      </c>
      <c r="J29" s="5">
        <v>1</v>
      </c>
      <c r="K29" s="33">
        <v>1</v>
      </c>
      <c r="L29" s="33">
        <v>1</v>
      </c>
      <c r="M29" s="33">
        <v>1</v>
      </c>
      <c r="N29" s="33">
        <v>1</v>
      </c>
      <c r="O29" s="39"/>
      <c r="P29" s="39">
        <v>1</v>
      </c>
      <c r="Q29" s="39">
        <v>1</v>
      </c>
      <c r="R29" s="39">
        <v>1</v>
      </c>
      <c r="S29" s="5">
        <v>1</v>
      </c>
      <c r="T29" s="32">
        <f t="shared" si="0"/>
        <v>4</v>
      </c>
      <c r="U29" s="43">
        <f t="shared" si="1"/>
        <v>1</v>
      </c>
      <c r="V29" s="42">
        <f t="shared" si="2"/>
        <v>0.20786516853932585</v>
      </c>
      <c r="W29" s="115" t="s">
        <v>369</v>
      </c>
      <c r="X29" s="6" t="s">
        <v>370</v>
      </c>
      <c r="Y29" s="32"/>
      <c r="Z29" s="6"/>
      <c r="AA29" s="89"/>
    </row>
    <row r="30" spans="1:27" ht="45.75" x14ac:dyDescent="0.25">
      <c r="A30" s="3" t="s">
        <v>50</v>
      </c>
      <c r="B30" s="14" t="s">
        <v>31</v>
      </c>
      <c r="C30" s="11" t="s">
        <v>32</v>
      </c>
      <c r="D30" s="9" t="s">
        <v>61</v>
      </c>
      <c r="E30" s="4" t="s">
        <v>36</v>
      </c>
      <c r="F30" s="27">
        <v>0.2</v>
      </c>
      <c r="G30" s="54">
        <f t="shared" si="3"/>
        <v>0.20786516853932585</v>
      </c>
      <c r="H30" s="2" t="s">
        <v>30</v>
      </c>
      <c r="I30" s="2" t="s">
        <v>62</v>
      </c>
      <c r="J30" s="5">
        <f>SUM(K30:N30)</f>
        <v>1</v>
      </c>
      <c r="K30" s="33">
        <v>0</v>
      </c>
      <c r="L30" s="33">
        <v>0</v>
      </c>
      <c r="M30" s="33">
        <v>0.5</v>
      </c>
      <c r="N30" s="33">
        <v>0.5</v>
      </c>
      <c r="O30" s="51"/>
      <c r="P30" s="39">
        <v>0</v>
      </c>
      <c r="Q30" s="39">
        <v>0</v>
      </c>
      <c r="R30" s="46">
        <v>0.5</v>
      </c>
      <c r="S30" s="5">
        <v>0.5</v>
      </c>
      <c r="T30" s="32">
        <f t="shared" si="0"/>
        <v>1</v>
      </c>
      <c r="U30" s="43">
        <f t="shared" si="1"/>
        <v>1</v>
      </c>
      <c r="V30" s="42">
        <f t="shared" si="2"/>
        <v>0.20786516853932585</v>
      </c>
      <c r="W30" s="116" t="s">
        <v>372</v>
      </c>
      <c r="X30" s="6" t="s">
        <v>371</v>
      </c>
      <c r="Y30" s="98"/>
      <c r="Z30" s="98"/>
      <c r="AA30" s="89"/>
    </row>
    <row r="31" spans="1:27" ht="146.25" x14ac:dyDescent="0.25">
      <c r="A31" s="20" t="s">
        <v>237</v>
      </c>
      <c r="B31" s="14" t="s">
        <v>13</v>
      </c>
      <c r="C31" s="35" t="s">
        <v>63</v>
      </c>
      <c r="D31" s="34" t="s">
        <v>227</v>
      </c>
      <c r="E31" s="4" t="s">
        <v>33</v>
      </c>
      <c r="F31" s="64">
        <v>0.06</v>
      </c>
      <c r="G31" s="54">
        <f t="shared" ref="G31:G43" si="4">81.5/13</f>
        <v>6.2692307692307692</v>
      </c>
      <c r="H31" s="31" t="s">
        <v>59</v>
      </c>
      <c r="I31" s="2" t="s">
        <v>64</v>
      </c>
      <c r="J31" s="5">
        <v>1</v>
      </c>
      <c r="K31" s="33">
        <v>0</v>
      </c>
      <c r="L31" s="33">
        <v>0</v>
      </c>
      <c r="M31" s="32">
        <v>0.3</v>
      </c>
      <c r="N31" s="33">
        <v>1</v>
      </c>
      <c r="O31" s="39"/>
      <c r="P31" s="39">
        <v>0</v>
      </c>
      <c r="Q31" s="39">
        <v>0</v>
      </c>
      <c r="R31" s="39">
        <v>0.3</v>
      </c>
      <c r="S31" s="5">
        <v>1</v>
      </c>
      <c r="T31" s="32">
        <f t="shared" ref="T31:T37" si="5">+S31</f>
        <v>1</v>
      </c>
      <c r="U31" s="43">
        <f t="shared" si="1"/>
        <v>1</v>
      </c>
      <c r="V31" s="42">
        <f t="shared" si="2"/>
        <v>6.2692307692307692</v>
      </c>
      <c r="W31" s="104" t="s">
        <v>350</v>
      </c>
      <c r="X31" s="117" t="s">
        <v>352</v>
      </c>
      <c r="Y31" s="32"/>
      <c r="Z31" s="6"/>
      <c r="AA31" s="89"/>
    </row>
    <row r="32" spans="1:27" ht="92.25" customHeight="1" x14ac:dyDescent="0.25">
      <c r="A32" s="20" t="s">
        <v>237</v>
      </c>
      <c r="B32" s="14" t="s">
        <v>13</v>
      </c>
      <c r="C32" s="13" t="s">
        <v>63</v>
      </c>
      <c r="D32" s="9" t="s">
        <v>65</v>
      </c>
      <c r="E32" s="4" t="s">
        <v>66</v>
      </c>
      <c r="F32" s="64">
        <v>0.06</v>
      </c>
      <c r="G32" s="54">
        <f t="shared" si="4"/>
        <v>6.2692307692307692</v>
      </c>
      <c r="H32" s="31" t="s">
        <v>59</v>
      </c>
      <c r="I32" s="2" t="s">
        <v>64</v>
      </c>
      <c r="J32" s="5">
        <v>1</v>
      </c>
      <c r="K32" s="33">
        <v>0</v>
      </c>
      <c r="L32" s="33">
        <v>0.35</v>
      </c>
      <c r="M32" s="32">
        <v>0.98</v>
      </c>
      <c r="N32" s="33">
        <v>1</v>
      </c>
      <c r="O32" s="39"/>
      <c r="P32" s="39">
        <v>0</v>
      </c>
      <c r="Q32" s="39">
        <v>0.35</v>
      </c>
      <c r="R32" s="39">
        <v>0.98</v>
      </c>
      <c r="S32" s="5">
        <v>1</v>
      </c>
      <c r="T32" s="32">
        <f t="shared" si="5"/>
        <v>1</v>
      </c>
      <c r="U32" s="43">
        <f t="shared" si="1"/>
        <v>1</v>
      </c>
      <c r="V32" s="42">
        <f t="shared" si="2"/>
        <v>6.2692307692307692</v>
      </c>
      <c r="W32" s="104" t="s">
        <v>350</v>
      </c>
      <c r="X32" s="117" t="s">
        <v>351</v>
      </c>
      <c r="Y32" s="32"/>
      <c r="Z32" s="6"/>
      <c r="AA32" s="89"/>
    </row>
    <row r="33" spans="1:27" ht="225" x14ac:dyDescent="0.25">
      <c r="A33" s="20" t="s">
        <v>237</v>
      </c>
      <c r="B33" s="14" t="s">
        <v>13</v>
      </c>
      <c r="C33" s="35" t="s">
        <v>63</v>
      </c>
      <c r="D33" s="9" t="s">
        <v>67</v>
      </c>
      <c r="E33" s="4" t="s">
        <v>66</v>
      </c>
      <c r="F33" s="64">
        <v>0.06</v>
      </c>
      <c r="G33" s="54">
        <f t="shared" si="4"/>
        <v>6.2692307692307692</v>
      </c>
      <c r="H33" s="31" t="s">
        <v>59</v>
      </c>
      <c r="I33" s="2" t="s">
        <v>64</v>
      </c>
      <c r="J33" s="5">
        <v>1</v>
      </c>
      <c r="K33" s="33">
        <v>0.04</v>
      </c>
      <c r="L33" s="33">
        <v>0.41</v>
      </c>
      <c r="M33" s="33">
        <v>0.8</v>
      </c>
      <c r="N33" s="33">
        <v>1</v>
      </c>
      <c r="O33" s="39"/>
      <c r="P33" s="52">
        <v>0.04</v>
      </c>
      <c r="Q33" s="39">
        <v>0.41</v>
      </c>
      <c r="R33" s="39">
        <v>0.8</v>
      </c>
      <c r="S33" s="5">
        <v>1</v>
      </c>
      <c r="T33" s="32">
        <f t="shared" si="5"/>
        <v>1</v>
      </c>
      <c r="U33" s="43">
        <f t="shared" si="1"/>
        <v>1</v>
      </c>
      <c r="V33" s="42">
        <f t="shared" si="2"/>
        <v>6.2692307692307692</v>
      </c>
      <c r="W33" s="104" t="s">
        <v>350</v>
      </c>
      <c r="X33" s="118" t="s">
        <v>353</v>
      </c>
      <c r="Y33" s="32"/>
      <c r="Z33" s="6"/>
      <c r="AA33" s="89"/>
    </row>
    <row r="34" spans="1:27" ht="92.25" customHeight="1" x14ac:dyDescent="0.25">
      <c r="A34" s="20" t="s">
        <v>237</v>
      </c>
      <c r="B34" s="14" t="s">
        <v>23</v>
      </c>
      <c r="C34" s="36" t="s">
        <v>68</v>
      </c>
      <c r="D34" s="9" t="s">
        <v>69</v>
      </c>
      <c r="E34" s="4" t="s">
        <v>70</v>
      </c>
      <c r="F34" s="64">
        <v>0.06</v>
      </c>
      <c r="G34" s="54">
        <f t="shared" si="4"/>
        <v>6.2692307692307692</v>
      </c>
      <c r="H34" s="31" t="s">
        <v>59</v>
      </c>
      <c r="I34" s="2" t="s">
        <v>64</v>
      </c>
      <c r="J34" s="5">
        <v>1</v>
      </c>
      <c r="K34" s="33">
        <v>0</v>
      </c>
      <c r="L34" s="33">
        <v>0.24</v>
      </c>
      <c r="M34" s="33">
        <v>0.51</v>
      </c>
      <c r="N34" s="33">
        <v>1</v>
      </c>
      <c r="O34" s="39"/>
      <c r="P34" s="39">
        <v>0</v>
      </c>
      <c r="Q34" s="39">
        <v>0.24</v>
      </c>
      <c r="R34" s="39">
        <v>0.51</v>
      </c>
      <c r="S34" s="5">
        <v>1</v>
      </c>
      <c r="T34" s="32">
        <f t="shared" si="5"/>
        <v>1</v>
      </c>
      <c r="U34" s="43">
        <f t="shared" si="1"/>
        <v>1</v>
      </c>
      <c r="V34" s="42">
        <f t="shared" si="2"/>
        <v>6.2692307692307692</v>
      </c>
      <c r="W34" s="104" t="s">
        <v>350</v>
      </c>
      <c r="X34" s="6" t="s">
        <v>362</v>
      </c>
      <c r="Y34" s="32"/>
      <c r="Z34" s="6"/>
      <c r="AA34" s="89"/>
    </row>
    <row r="35" spans="1:27" ht="159.75" customHeight="1" x14ac:dyDescent="0.25">
      <c r="A35" s="20" t="s">
        <v>237</v>
      </c>
      <c r="B35" s="14" t="s">
        <v>23</v>
      </c>
      <c r="C35" s="35" t="s">
        <v>68</v>
      </c>
      <c r="D35" s="9" t="s">
        <v>71</v>
      </c>
      <c r="E35" s="4" t="s">
        <v>72</v>
      </c>
      <c r="F35" s="64">
        <v>0.06</v>
      </c>
      <c r="G35" s="54">
        <f t="shared" si="4"/>
        <v>6.2692307692307692</v>
      </c>
      <c r="H35" s="31" t="s">
        <v>59</v>
      </c>
      <c r="I35" s="2" t="s">
        <v>64</v>
      </c>
      <c r="J35" s="5">
        <v>1</v>
      </c>
      <c r="K35" s="33">
        <v>0</v>
      </c>
      <c r="L35" s="33">
        <v>0.25</v>
      </c>
      <c r="M35" s="33">
        <v>0.75</v>
      </c>
      <c r="N35" s="33">
        <v>1</v>
      </c>
      <c r="O35" s="39"/>
      <c r="P35" s="39">
        <v>0</v>
      </c>
      <c r="Q35" s="39">
        <v>0.25</v>
      </c>
      <c r="R35" s="39">
        <v>0.75</v>
      </c>
      <c r="S35" s="5">
        <v>1</v>
      </c>
      <c r="T35" s="32">
        <f t="shared" si="5"/>
        <v>1</v>
      </c>
      <c r="U35" s="43">
        <f t="shared" si="1"/>
        <v>1</v>
      </c>
      <c r="V35" s="42">
        <f t="shared" si="2"/>
        <v>6.2692307692307692</v>
      </c>
      <c r="W35" s="104" t="s">
        <v>350</v>
      </c>
      <c r="X35" s="32" t="s">
        <v>354</v>
      </c>
      <c r="Y35" s="32"/>
      <c r="Z35" s="6"/>
      <c r="AA35" s="89"/>
    </row>
    <row r="36" spans="1:27" ht="156.75" customHeight="1" x14ac:dyDescent="0.25">
      <c r="A36" s="20" t="s">
        <v>237</v>
      </c>
      <c r="B36" s="14" t="s">
        <v>23</v>
      </c>
      <c r="C36" s="33" t="s">
        <v>68</v>
      </c>
      <c r="D36" s="9" t="s">
        <v>73</v>
      </c>
      <c r="E36" s="4" t="s">
        <v>74</v>
      </c>
      <c r="F36" s="64">
        <v>0.06</v>
      </c>
      <c r="G36" s="54">
        <f t="shared" si="4"/>
        <v>6.2692307692307692</v>
      </c>
      <c r="H36" s="31" t="s">
        <v>59</v>
      </c>
      <c r="I36" s="2" t="s">
        <v>64</v>
      </c>
      <c r="J36" s="5">
        <v>1</v>
      </c>
      <c r="K36" s="33">
        <v>0</v>
      </c>
      <c r="L36" s="33">
        <v>0.35</v>
      </c>
      <c r="M36" s="33">
        <v>0.85</v>
      </c>
      <c r="N36" s="33">
        <v>1</v>
      </c>
      <c r="O36" s="39"/>
      <c r="P36" s="39">
        <v>0</v>
      </c>
      <c r="Q36" s="39">
        <v>0.35</v>
      </c>
      <c r="R36" s="39">
        <v>0.85</v>
      </c>
      <c r="S36" s="5">
        <v>1</v>
      </c>
      <c r="T36" s="32">
        <f t="shared" si="5"/>
        <v>1</v>
      </c>
      <c r="U36" s="43">
        <f t="shared" si="1"/>
        <v>1</v>
      </c>
      <c r="V36" s="42">
        <f t="shared" si="2"/>
        <v>6.2692307692307692</v>
      </c>
      <c r="W36" s="104" t="s">
        <v>350</v>
      </c>
      <c r="X36" s="117" t="s">
        <v>355</v>
      </c>
      <c r="Y36" s="32"/>
      <c r="Z36" s="6"/>
      <c r="AA36" s="89"/>
    </row>
    <row r="37" spans="1:27" ht="105.75" customHeight="1" x14ac:dyDescent="0.25">
      <c r="A37" s="20" t="s">
        <v>237</v>
      </c>
      <c r="B37" s="14" t="s">
        <v>13</v>
      </c>
      <c r="C37" s="15" t="s">
        <v>75</v>
      </c>
      <c r="D37" s="34" t="s">
        <v>75</v>
      </c>
      <c r="E37" s="33" t="s">
        <v>74</v>
      </c>
      <c r="F37" s="64">
        <v>0.2</v>
      </c>
      <c r="G37" s="54">
        <f t="shared" si="4"/>
        <v>6.2692307692307692</v>
      </c>
      <c r="H37" s="37" t="s">
        <v>59</v>
      </c>
      <c r="I37" s="37" t="s">
        <v>64</v>
      </c>
      <c r="J37" s="5">
        <v>1</v>
      </c>
      <c r="K37" s="33">
        <v>0.24</v>
      </c>
      <c r="L37" s="33">
        <v>0.48</v>
      </c>
      <c r="M37" s="33">
        <v>0.66300000000000003</v>
      </c>
      <c r="N37" s="33">
        <v>1</v>
      </c>
      <c r="O37" s="39"/>
      <c r="P37" s="39">
        <v>0.24</v>
      </c>
      <c r="Q37" s="39">
        <v>0.48</v>
      </c>
      <c r="R37" s="39">
        <v>0.66300000000000003</v>
      </c>
      <c r="S37" s="5">
        <v>1</v>
      </c>
      <c r="T37" s="32">
        <f t="shared" si="5"/>
        <v>1</v>
      </c>
      <c r="U37" s="43">
        <f t="shared" si="1"/>
        <v>1</v>
      </c>
      <c r="V37" s="42">
        <f t="shared" si="2"/>
        <v>6.2692307692307692</v>
      </c>
      <c r="W37" s="104" t="s">
        <v>350</v>
      </c>
      <c r="X37" s="117" t="s">
        <v>356</v>
      </c>
      <c r="Y37" s="32"/>
      <c r="Z37" s="6"/>
      <c r="AA37" s="89"/>
    </row>
    <row r="38" spans="1:27" ht="45" x14ac:dyDescent="0.25">
      <c r="A38" s="20" t="s">
        <v>237</v>
      </c>
      <c r="B38" s="14" t="s">
        <v>31</v>
      </c>
      <c r="C38" s="11" t="s">
        <v>32</v>
      </c>
      <c r="D38" s="34" t="s">
        <v>228</v>
      </c>
      <c r="E38" s="4" t="s">
        <v>33</v>
      </c>
      <c r="F38" s="64">
        <v>0</v>
      </c>
      <c r="G38" s="54">
        <f t="shared" si="4"/>
        <v>6.2692307692307692</v>
      </c>
      <c r="H38" s="2" t="s">
        <v>17</v>
      </c>
      <c r="I38" s="2" t="s">
        <v>34</v>
      </c>
      <c r="J38" s="32">
        <v>1</v>
      </c>
      <c r="K38" s="33">
        <v>1</v>
      </c>
      <c r="L38" s="33">
        <v>1</v>
      </c>
      <c r="M38" s="33">
        <v>1</v>
      </c>
      <c r="N38" s="33">
        <v>0</v>
      </c>
      <c r="O38" s="39"/>
      <c r="P38" s="39">
        <v>1</v>
      </c>
      <c r="Q38" s="39">
        <v>1</v>
      </c>
      <c r="R38" s="39" t="s">
        <v>241</v>
      </c>
      <c r="S38" s="5" t="s">
        <v>357</v>
      </c>
      <c r="T38" s="32">
        <f t="shared" si="0"/>
        <v>2</v>
      </c>
      <c r="U38" s="43">
        <v>1</v>
      </c>
      <c r="V38" s="42">
        <f t="shared" si="2"/>
        <v>6.2692307692307692</v>
      </c>
      <c r="W38" s="119" t="s">
        <v>241</v>
      </c>
      <c r="X38" s="32" t="s">
        <v>360</v>
      </c>
      <c r="Y38" s="32"/>
      <c r="Z38" s="6"/>
      <c r="AA38" s="89"/>
    </row>
    <row r="39" spans="1:27" ht="127.5" customHeight="1" x14ac:dyDescent="0.25">
      <c r="A39" s="20" t="s">
        <v>237</v>
      </c>
      <c r="B39" s="36" t="s">
        <v>13</v>
      </c>
      <c r="C39" s="15" t="s">
        <v>76</v>
      </c>
      <c r="D39" s="34" t="s">
        <v>266</v>
      </c>
      <c r="E39" s="33" t="s">
        <v>74</v>
      </c>
      <c r="F39" s="64">
        <v>0.1</v>
      </c>
      <c r="G39" s="54">
        <f t="shared" si="4"/>
        <v>6.2692307692307692</v>
      </c>
      <c r="H39" s="37" t="s">
        <v>59</v>
      </c>
      <c r="I39" s="37" t="s">
        <v>64</v>
      </c>
      <c r="J39" s="32">
        <v>0.9</v>
      </c>
      <c r="K39" s="33">
        <v>0.04</v>
      </c>
      <c r="L39" s="33">
        <v>0.11</v>
      </c>
      <c r="M39" s="33">
        <v>0.25</v>
      </c>
      <c r="N39" s="33">
        <v>0.9</v>
      </c>
      <c r="O39" s="67"/>
      <c r="P39" s="33">
        <v>0.04</v>
      </c>
      <c r="Q39" s="33">
        <v>0.11</v>
      </c>
      <c r="R39" s="39">
        <v>0.25</v>
      </c>
      <c r="S39" s="32">
        <v>0.9</v>
      </c>
      <c r="T39" s="32">
        <f>+S39</f>
        <v>0.9</v>
      </c>
      <c r="U39" s="43">
        <f>+T39/J39</f>
        <v>1</v>
      </c>
      <c r="V39" s="42">
        <f t="shared" si="2"/>
        <v>6.2692307692307692</v>
      </c>
      <c r="W39" s="104" t="s">
        <v>350</v>
      </c>
      <c r="X39" s="118" t="s">
        <v>358</v>
      </c>
      <c r="Y39" s="32"/>
      <c r="Z39" s="6"/>
      <c r="AA39" s="89"/>
    </row>
    <row r="40" spans="1:27" ht="67.5" x14ac:dyDescent="0.25">
      <c r="A40" s="20" t="s">
        <v>237</v>
      </c>
      <c r="B40" s="36" t="s">
        <v>23</v>
      </c>
      <c r="C40" s="36" t="s">
        <v>78</v>
      </c>
      <c r="D40" s="34" t="s">
        <v>79</v>
      </c>
      <c r="E40" s="33" t="s">
        <v>72</v>
      </c>
      <c r="F40" s="64">
        <v>0.1</v>
      </c>
      <c r="G40" s="54">
        <f t="shared" si="4"/>
        <v>6.2692307692307692</v>
      </c>
      <c r="H40" s="37" t="s">
        <v>59</v>
      </c>
      <c r="I40" s="37" t="s">
        <v>244</v>
      </c>
      <c r="J40" s="32">
        <v>0.9</v>
      </c>
      <c r="K40" s="33">
        <v>0.09</v>
      </c>
      <c r="L40" s="33">
        <v>0.16</v>
      </c>
      <c r="M40" s="33">
        <v>0.25</v>
      </c>
      <c r="N40" s="33">
        <v>0.9</v>
      </c>
      <c r="O40" s="67"/>
      <c r="P40" s="52">
        <v>0.09</v>
      </c>
      <c r="Q40" s="33">
        <v>0.16</v>
      </c>
      <c r="R40" s="39">
        <v>0.25</v>
      </c>
      <c r="S40" s="5">
        <v>0.9</v>
      </c>
      <c r="T40" s="32">
        <f>+S40</f>
        <v>0.9</v>
      </c>
      <c r="U40" s="43">
        <f t="shared" si="1"/>
        <v>1</v>
      </c>
      <c r="V40" s="42">
        <f t="shared" si="2"/>
        <v>6.2692307692307692</v>
      </c>
      <c r="W40" s="104" t="s">
        <v>350</v>
      </c>
      <c r="X40" s="117" t="s">
        <v>359</v>
      </c>
      <c r="Y40" s="32"/>
      <c r="Z40" s="6"/>
      <c r="AA40" s="89"/>
    </row>
    <row r="41" spans="1:27" ht="45" x14ac:dyDescent="0.25">
      <c r="A41" s="20" t="s">
        <v>237</v>
      </c>
      <c r="B41" s="36" t="s">
        <v>31</v>
      </c>
      <c r="C41" s="35" t="s">
        <v>32</v>
      </c>
      <c r="D41" s="34" t="s">
        <v>243</v>
      </c>
      <c r="E41" s="33" t="s">
        <v>33</v>
      </c>
      <c r="F41" s="64">
        <v>0</v>
      </c>
      <c r="G41" s="54">
        <f t="shared" si="4"/>
        <v>6.2692307692307692</v>
      </c>
      <c r="H41" s="37" t="s">
        <v>17</v>
      </c>
      <c r="I41" s="37" t="s">
        <v>34</v>
      </c>
      <c r="J41" s="32">
        <v>1</v>
      </c>
      <c r="K41" s="33">
        <v>1</v>
      </c>
      <c r="L41" s="33">
        <v>1</v>
      </c>
      <c r="M41" s="33">
        <v>1</v>
      </c>
      <c r="N41" s="33">
        <v>1</v>
      </c>
      <c r="O41" s="55"/>
      <c r="P41" s="52">
        <v>1</v>
      </c>
      <c r="Q41" s="33">
        <v>1</v>
      </c>
      <c r="R41" s="39" t="s">
        <v>241</v>
      </c>
      <c r="S41" s="5" t="s">
        <v>241</v>
      </c>
      <c r="T41" s="32">
        <f t="shared" si="0"/>
        <v>2</v>
      </c>
      <c r="U41" s="43">
        <v>1</v>
      </c>
      <c r="V41" s="42">
        <f t="shared" si="2"/>
        <v>6.2692307692307692</v>
      </c>
      <c r="W41" s="119" t="s">
        <v>357</v>
      </c>
      <c r="X41" s="32" t="s">
        <v>360</v>
      </c>
      <c r="Y41" s="32"/>
      <c r="Z41" s="6"/>
      <c r="AA41" s="89"/>
    </row>
    <row r="42" spans="1:27" ht="157.5" x14ac:dyDescent="0.25">
      <c r="A42" s="20" t="s">
        <v>237</v>
      </c>
      <c r="B42" s="36" t="s">
        <v>23</v>
      </c>
      <c r="C42" s="15" t="s">
        <v>80</v>
      </c>
      <c r="D42" s="15" t="s">
        <v>80</v>
      </c>
      <c r="E42" s="33" t="s">
        <v>70</v>
      </c>
      <c r="F42" s="64">
        <v>0.2</v>
      </c>
      <c r="G42" s="54">
        <f t="shared" si="4"/>
        <v>6.2692307692307692</v>
      </c>
      <c r="H42" s="37" t="s">
        <v>59</v>
      </c>
      <c r="I42" s="37" t="s">
        <v>64</v>
      </c>
      <c r="J42" s="32">
        <v>1</v>
      </c>
      <c r="K42" s="33">
        <v>0.27500000000000002</v>
      </c>
      <c r="L42" s="33">
        <v>0.35</v>
      </c>
      <c r="M42" s="33">
        <v>0.63</v>
      </c>
      <c r="N42" s="33">
        <v>1</v>
      </c>
      <c r="O42" s="55"/>
      <c r="P42" s="52">
        <v>0.27500000000000002</v>
      </c>
      <c r="Q42" s="39">
        <v>0.35</v>
      </c>
      <c r="R42" s="39">
        <v>0.63</v>
      </c>
      <c r="S42" s="5">
        <v>1</v>
      </c>
      <c r="T42" s="32">
        <f>+S42</f>
        <v>1</v>
      </c>
      <c r="U42" s="43">
        <f t="shared" si="1"/>
        <v>1</v>
      </c>
      <c r="V42" s="42">
        <f t="shared" si="2"/>
        <v>6.2692307692307692</v>
      </c>
      <c r="W42" s="104" t="s">
        <v>350</v>
      </c>
      <c r="X42" s="117" t="s">
        <v>361</v>
      </c>
      <c r="Y42" s="32"/>
      <c r="Z42" s="6"/>
      <c r="AA42" s="89"/>
    </row>
    <row r="43" spans="1:27" ht="45" x14ac:dyDescent="0.25">
      <c r="A43" s="20" t="s">
        <v>237</v>
      </c>
      <c r="B43" s="14" t="s">
        <v>31</v>
      </c>
      <c r="C43" s="11" t="s">
        <v>32</v>
      </c>
      <c r="D43" s="57" t="s">
        <v>240</v>
      </c>
      <c r="E43" s="4" t="s">
        <v>33</v>
      </c>
      <c r="F43" s="64">
        <v>0.04</v>
      </c>
      <c r="G43" s="54">
        <f t="shared" si="4"/>
        <v>6.2692307692307692</v>
      </c>
      <c r="H43" s="2" t="s">
        <v>17</v>
      </c>
      <c r="I43" s="2" t="s">
        <v>34</v>
      </c>
      <c r="J43" s="32">
        <v>1</v>
      </c>
      <c r="K43" s="33">
        <v>1</v>
      </c>
      <c r="L43" s="33">
        <v>1</v>
      </c>
      <c r="M43" s="32">
        <v>1</v>
      </c>
      <c r="N43" s="33">
        <v>1</v>
      </c>
      <c r="O43" s="62"/>
      <c r="P43" s="33">
        <v>1</v>
      </c>
      <c r="Q43" s="39">
        <v>1</v>
      </c>
      <c r="R43" s="39" t="s">
        <v>241</v>
      </c>
      <c r="S43" s="5" t="s">
        <v>241</v>
      </c>
      <c r="T43" s="32">
        <f t="shared" si="0"/>
        <v>2</v>
      </c>
      <c r="U43" s="43">
        <v>1</v>
      </c>
      <c r="V43" s="42">
        <f t="shared" si="2"/>
        <v>6.2692307692307692</v>
      </c>
      <c r="W43" s="119" t="s">
        <v>357</v>
      </c>
      <c r="X43" s="32" t="s">
        <v>360</v>
      </c>
      <c r="Y43" s="32"/>
      <c r="Z43" s="6"/>
      <c r="AA43" s="89"/>
    </row>
    <row r="44" spans="1:27" ht="45" x14ac:dyDescent="0.25">
      <c r="A44" s="20" t="s">
        <v>81</v>
      </c>
      <c r="B44" s="14" t="s">
        <v>31</v>
      </c>
      <c r="C44" s="11" t="s">
        <v>32</v>
      </c>
      <c r="D44" s="9" t="s">
        <v>82</v>
      </c>
      <c r="E44" s="8" t="s">
        <v>83</v>
      </c>
      <c r="F44" s="28">
        <v>0.1</v>
      </c>
      <c r="G44" s="54">
        <f t="shared" si="3"/>
        <v>0.20786516853932585</v>
      </c>
      <c r="H44" s="2" t="s">
        <v>30</v>
      </c>
      <c r="I44" s="2" t="s">
        <v>84</v>
      </c>
      <c r="J44" s="5">
        <f>SUM(K44:N44)</f>
        <v>1</v>
      </c>
      <c r="K44" s="33">
        <v>0</v>
      </c>
      <c r="L44" s="32">
        <v>1</v>
      </c>
      <c r="M44" s="32">
        <v>0</v>
      </c>
      <c r="N44" s="33">
        <v>0</v>
      </c>
      <c r="O44" s="39"/>
      <c r="P44" s="39">
        <v>0</v>
      </c>
      <c r="Q44" s="5">
        <v>1</v>
      </c>
      <c r="R44" s="5">
        <v>0</v>
      </c>
      <c r="S44" s="5">
        <v>0</v>
      </c>
      <c r="T44" s="32">
        <f t="shared" si="0"/>
        <v>1</v>
      </c>
      <c r="U44" s="43">
        <f t="shared" si="1"/>
        <v>1</v>
      </c>
      <c r="V44" s="42">
        <f t="shared" si="2"/>
        <v>0.20786516853932585</v>
      </c>
      <c r="W44" s="107" t="s">
        <v>282</v>
      </c>
      <c r="X44" s="107" t="s">
        <v>281</v>
      </c>
      <c r="Y44" s="32"/>
      <c r="Z44" s="5"/>
      <c r="AA44" s="89"/>
    </row>
    <row r="45" spans="1:27" ht="56.25" x14ac:dyDescent="0.25">
      <c r="A45" s="20" t="s">
        <v>81</v>
      </c>
      <c r="B45" s="14" t="s">
        <v>31</v>
      </c>
      <c r="C45" s="11" t="s">
        <v>32</v>
      </c>
      <c r="D45" s="9" t="s">
        <v>85</v>
      </c>
      <c r="E45" s="8" t="s">
        <v>83</v>
      </c>
      <c r="F45" s="26">
        <v>0.1</v>
      </c>
      <c r="G45" s="54">
        <f t="shared" si="3"/>
        <v>0.20786516853932585</v>
      </c>
      <c r="H45" s="2" t="s">
        <v>30</v>
      </c>
      <c r="I45" s="2" t="s">
        <v>86</v>
      </c>
      <c r="J45" s="5">
        <f>SUM(K45:N45)</f>
        <v>1</v>
      </c>
      <c r="K45" s="33">
        <v>0</v>
      </c>
      <c r="L45" s="32">
        <v>0</v>
      </c>
      <c r="M45" s="32">
        <v>0</v>
      </c>
      <c r="N45" s="33">
        <v>1</v>
      </c>
      <c r="O45" s="39"/>
      <c r="P45" s="39">
        <v>0</v>
      </c>
      <c r="Q45" s="5">
        <v>0</v>
      </c>
      <c r="R45" s="5">
        <v>0</v>
      </c>
      <c r="S45" s="5">
        <v>0</v>
      </c>
      <c r="T45" s="32">
        <v>1</v>
      </c>
      <c r="U45" s="43">
        <f t="shared" si="1"/>
        <v>1</v>
      </c>
      <c r="V45" s="42">
        <f t="shared" si="2"/>
        <v>0.20786516853932585</v>
      </c>
      <c r="W45" s="108" t="s">
        <v>283</v>
      </c>
      <c r="X45" s="57" t="s">
        <v>439</v>
      </c>
      <c r="Y45" s="57"/>
      <c r="Z45" s="32" t="s">
        <v>284</v>
      </c>
      <c r="AA45" s="89"/>
    </row>
    <row r="46" spans="1:27" ht="90" x14ac:dyDescent="0.25">
      <c r="A46" s="3" t="s">
        <v>81</v>
      </c>
      <c r="B46" s="6" t="s">
        <v>31</v>
      </c>
      <c r="C46" s="65" t="s">
        <v>32</v>
      </c>
      <c r="D46" s="57" t="s">
        <v>87</v>
      </c>
      <c r="E46" s="32" t="s">
        <v>83</v>
      </c>
      <c r="F46" s="41">
        <v>0.2</v>
      </c>
      <c r="G46" s="66">
        <f t="shared" si="3"/>
        <v>0.20786516853932585</v>
      </c>
      <c r="H46" s="31" t="s">
        <v>30</v>
      </c>
      <c r="I46" s="31" t="s">
        <v>88</v>
      </c>
      <c r="J46" s="19">
        <v>1</v>
      </c>
      <c r="K46" s="32">
        <v>0</v>
      </c>
      <c r="L46" s="32">
        <v>0</v>
      </c>
      <c r="M46" s="31">
        <v>0.5</v>
      </c>
      <c r="N46" s="31">
        <v>0.5</v>
      </c>
      <c r="O46" s="5"/>
      <c r="P46" s="5">
        <v>0</v>
      </c>
      <c r="Q46" s="5">
        <v>0</v>
      </c>
      <c r="R46" s="19">
        <v>0.5</v>
      </c>
      <c r="S46" s="109">
        <v>0.5</v>
      </c>
      <c r="T46" s="32">
        <f t="shared" si="0"/>
        <v>1</v>
      </c>
      <c r="U46" s="43">
        <f t="shared" si="1"/>
        <v>1</v>
      </c>
      <c r="V46" s="42">
        <f t="shared" si="2"/>
        <v>0.20786516853932585</v>
      </c>
      <c r="W46" s="107" t="s">
        <v>285</v>
      </c>
      <c r="X46" s="57" t="s">
        <v>286</v>
      </c>
      <c r="Y46" s="57"/>
      <c r="Z46" s="32"/>
      <c r="AA46" s="89"/>
    </row>
    <row r="47" spans="1:27" ht="56.25" x14ac:dyDescent="0.25">
      <c r="A47" s="20" t="s">
        <v>81</v>
      </c>
      <c r="B47" s="14" t="s">
        <v>31</v>
      </c>
      <c r="C47" s="11" t="s">
        <v>32</v>
      </c>
      <c r="D47" s="9" t="s">
        <v>89</v>
      </c>
      <c r="E47" s="8" t="s">
        <v>83</v>
      </c>
      <c r="F47" s="26">
        <v>0.5</v>
      </c>
      <c r="G47" s="54">
        <f t="shared" si="3"/>
        <v>0.20786516853932585</v>
      </c>
      <c r="H47" s="2" t="s">
        <v>59</v>
      </c>
      <c r="I47" s="2" t="s">
        <v>90</v>
      </c>
      <c r="J47" s="19">
        <v>1</v>
      </c>
      <c r="K47" s="45">
        <v>0.25</v>
      </c>
      <c r="L47" s="19">
        <v>0.5</v>
      </c>
      <c r="M47" s="19">
        <v>0.75</v>
      </c>
      <c r="N47" s="45">
        <v>1</v>
      </c>
      <c r="O47" s="39"/>
      <c r="P47" s="45">
        <v>0.25</v>
      </c>
      <c r="Q47" s="19">
        <v>0.5</v>
      </c>
      <c r="R47" s="19">
        <v>0.75</v>
      </c>
      <c r="S47" s="109">
        <v>1</v>
      </c>
      <c r="T47" s="31">
        <f>+S47</f>
        <v>1</v>
      </c>
      <c r="U47" s="43">
        <f>+T47</f>
        <v>1</v>
      </c>
      <c r="V47" s="42">
        <f t="shared" si="2"/>
        <v>0.20786516853932585</v>
      </c>
      <c r="W47" s="107" t="s">
        <v>287</v>
      </c>
      <c r="X47" s="110" t="s">
        <v>289</v>
      </c>
      <c r="Y47" s="32"/>
      <c r="Z47" s="5"/>
    </row>
    <row r="48" spans="1:27" ht="67.5" x14ac:dyDescent="0.25">
      <c r="A48" s="20" t="s">
        <v>81</v>
      </c>
      <c r="B48" s="14" t="s">
        <v>31</v>
      </c>
      <c r="C48" s="11" t="s">
        <v>32</v>
      </c>
      <c r="D48" s="34" t="s">
        <v>229</v>
      </c>
      <c r="E48" s="8" t="s">
        <v>83</v>
      </c>
      <c r="F48" s="26">
        <v>0.1</v>
      </c>
      <c r="G48" s="54">
        <f t="shared" si="3"/>
        <v>0.20786516853932585</v>
      </c>
      <c r="H48" s="2" t="s">
        <v>17</v>
      </c>
      <c r="I48" s="2" t="s">
        <v>34</v>
      </c>
      <c r="J48" s="5">
        <v>1</v>
      </c>
      <c r="K48" s="33">
        <v>1</v>
      </c>
      <c r="L48" s="32">
        <v>1</v>
      </c>
      <c r="M48" s="32">
        <v>1</v>
      </c>
      <c r="N48" s="33">
        <v>1</v>
      </c>
      <c r="O48" s="39"/>
      <c r="P48" s="39">
        <v>1</v>
      </c>
      <c r="Q48" s="5">
        <v>1</v>
      </c>
      <c r="R48" s="5">
        <v>1</v>
      </c>
      <c r="S48" s="5">
        <v>1</v>
      </c>
      <c r="T48" s="32">
        <f t="shared" si="0"/>
        <v>4</v>
      </c>
      <c r="U48" s="43">
        <f>IFERROR(IF(H48="Demanda",T48/O48,IF(H48="Constante",T48/(J48*4),T48/J48)),0)</f>
        <v>1</v>
      </c>
      <c r="V48" s="42">
        <f t="shared" si="2"/>
        <v>0.20786516853932585</v>
      </c>
      <c r="W48" s="32" t="s">
        <v>288</v>
      </c>
      <c r="X48" s="57" t="s">
        <v>290</v>
      </c>
      <c r="Y48" s="32"/>
      <c r="Z48" s="5"/>
    </row>
    <row r="49" spans="1:27" ht="45" x14ac:dyDescent="0.25">
      <c r="A49" s="20" t="s">
        <v>91</v>
      </c>
      <c r="B49" s="14" t="s">
        <v>31</v>
      </c>
      <c r="C49" s="11" t="s">
        <v>32</v>
      </c>
      <c r="D49" s="14" t="s">
        <v>92</v>
      </c>
      <c r="E49" s="8" t="s">
        <v>93</v>
      </c>
      <c r="F49" s="28">
        <v>0.5</v>
      </c>
      <c r="G49" s="54">
        <f t="shared" si="3"/>
        <v>0.20786516853932585</v>
      </c>
      <c r="H49" s="18" t="s">
        <v>94</v>
      </c>
      <c r="I49" s="29" t="s">
        <v>95</v>
      </c>
      <c r="J49" s="19">
        <v>1</v>
      </c>
      <c r="K49" s="45">
        <v>1</v>
      </c>
      <c r="L49" s="45">
        <v>1</v>
      </c>
      <c r="M49" s="19">
        <v>1</v>
      </c>
      <c r="N49" s="45">
        <v>1</v>
      </c>
      <c r="O49" s="40">
        <f>SUM(P49:S49)</f>
        <v>122</v>
      </c>
      <c r="P49" s="40">
        <v>42</v>
      </c>
      <c r="Q49" s="40">
        <v>54</v>
      </c>
      <c r="R49" s="7">
        <v>15</v>
      </c>
      <c r="S49" s="7">
        <v>11</v>
      </c>
      <c r="T49" s="32">
        <f t="shared" si="0"/>
        <v>122</v>
      </c>
      <c r="U49" s="43">
        <v>1</v>
      </c>
      <c r="V49" s="42">
        <f t="shared" si="2"/>
        <v>0.20786516853932585</v>
      </c>
      <c r="W49" s="32" t="s">
        <v>305</v>
      </c>
      <c r="X49" s="57" t="s">
        <v>306</v>
      </c>
      <c r="Y49" s="32"/>
      <c r="Z49" s="5"/>
    </row>
    <row r="50" spans="1:27" ht="84.75" customHeight="1" x14ac:dyDescent="0.25">
      <c r="A50" s="20" t="s">
        <v>91</v>
      </c>
      <c r="B50" s="14" t="s">
        <v>31</v>
      </c>
      <c r="C50" s="11" t="s">
        <v>32</v>
      </c>
      <c r="D50" s="14" t="s">
        <v>96</v>
      </c>
      <c r="E50" s="8" t="s">
        <v>93</v>
      </c>
      <c r="F50" s="28">
        <v>0.3</v>
      </c>
      <c r="G50" s="54">
        <f t="shared" si="3"/>
        <v>0.20786516853932585</v>
      </c>
      <c r="H50" s="18" t="s">
        <v>30</v>
      </c>
      <c r="I50" s="29" t="s">
        <v>97</v>
      </c>
      <c r="J50" s="5">
        <f>SUM(K50:N50)</f>
        <v>12</v>
      </c>
      <c r="K50" s="33">
        <v>3</v>
      </c>
      <c r="L50" s="33">
        <v>3</v>
      </c>
      <c r="M50" s="32">
        <v>3</v>
      </c>
      <c r="N50" s="33">
        <v>3</v>
      </c>
      <c r="O50" s="39"/>
      <c r="P50" s="39">
        <v>3</v>
      </c>
      <c r="Q50" s="39">
        <v>3</v>
      </c>
      <c r="R50" s="5">
        <v>3</v>
      </c>
      <c r="S50" s="5">
        <v>3</v>
      </c>
      <c r="T50" s="32">
        <f t="shared" si="0"/>
        <v>12</v>
      </c>
      <c r="U50" s="43">
        <f t="shared" si="1"/>
        <v>1</v>
      </c>
      <c r="V50" s="42">
        <f t="shared" si="2"/>
        <v>0.20786516853932585</v>
      </c>
      <c r="W50" s="32" t="s">
        <v>307</v>
      </c>
      <c r="X50" s="57" t="s">
        <v>308</v>
      </c>
      <c r="Y50" s="32"/>
      <c r="Z50" s="5"/>
    </row>
    <row r="51" spans="1:27" ht="45" x14ac:dyDescent="0.25">
      <c r="A51" s="20" t="s">
        <v>91</v>
      </c>
      <c r="B51" s="14" t="s">
        <v>31</v>
      </c>
      <c r="C51" s="11" t="s">
        <v>32</v>
      </c>
      <c r="D51" s="34" t="s">
        <v>230</v>
      </c>
      <c r="E51" s="8" t="s">
        <v>93</v>
      </c>
      <c r="F51" s="28">
        <v>0.2</v>
      </c>
      <c r="G51" s="54">
        <f t="shared" si="3"/>
        <v>0.20786516853932585</v>
      </c>
      <c r="H51" s="18" t="s">
        <v>17</v>
      </c>
      <c r="I51" s="18" t="s">
        <v>34</v>
      </c>
      <c r="J51" s="5">
        <v>1</v>
      </c>
      <c r="K51" s="33">
        <v>1</v>
      </c>
      <c r="L51" s="33">
        <v>1</v>
      </c>
      <c r="M51" s="32">
        <v>1</v>
      </c>
      <c r="N51" s="33">
        <v>1</v>
      </c>
      <c r="O51" s="39"/>
      <c r="P51" s="39">
        <v>1</v>
      </c>
      <c r="Q51" s="39">
        <v>1</v>
      </c>
      <c r="R51" s="5">
        <v>1</v>
      </c>
      <c r="S51" s="5">
        <v>1</v>
      </c>
      <c r="T51" s="32">
        <f t="shared" si="0"/>
        <v>4</v>
      </c>
      <c r="U51" s="43">
        <f t="shared" si="1"/>
        <v>1</v>
      </c>
      <c r="V51" s="42">
        <f t="shared" si="2"/>
        <v>0.20786516853932585</v>
      </c>
      <c r="W51" s="32" t="s">
        <v>309</v>
      </c>
      <c r="X51" s="57" t="s">
        <v>310</v>
      </c>
      <c r="Y51" s="32"/>
      <c r="Z51" s="5"/>
    </row>
    <row r="52" spans="1:27" ht="112.5" x14ac:dyDescent="0.25">
      <c r="A52" s="20" t="s">
        <v>98</v>
      </c>
      <c r="B52" s="14" t="s">
        <v>31</v>
      </c>
      <c r="C52" s="11" t="s">
        <v>32</v>
      </c>
      <c r="D52" s="14" t="s">
        <v>99</v>
      </c>
      <c r="E52" s="8" t="s">
        <v>93</v>
      </c>
      <c r="F52" s="28">
        <v>0.2</v>
      </c>
      <c r="G52" s="54">
        <f t="shared" si="3"/>
        <v>0.20786516853932585</v>
      </c>
      <c r="H52" s="37" t="s">
        <v>30</v>
      </c>
      <c r="I52" s="29" t="s">
        <v>97</v>
      </c>
      <c r="J52" s="5">
        <f>SUM(K52:N52)</f>
        <v>23</v>
      </c>
      <c r="K52" s="33">
        <v>5</v>
      </c>
      <c r="L52" s="33">
        <v>6</v>
      </c>
      <c r="M52" s="32">
        <v>6</v>
      </c>
      <c r="N52" s="33">
        <v>6</v>
      </c>
      <c r="O52" s="39"/>
      <c r="P52" s="39">
        <v>5</v>
      </c>
      <c r="Q52" s="39">
        <v>6</v>
      </c>
      <c r="R52" s="5">
        <v>6</v>
      </c>
      <c r="S52" s="5">
        <v>6</v>
      </c>
      <c r="T52" s="32">
        <f t="shared" si="0"/>
        <v>23</v>
      </c>
      <c r="U52" s="43">
        <f t="shared" si="1"/>
        <v>1</v>
      </c>
      <c r="V52" s="42">
        <f t="shared" si="2"/>
        <v>0.20786516853932585</v>
      </c>
      <c r="W52" s="32" t="s">
        <v>311</v>
      </c>
      <c r="X52" s="57" t="s">
        <v>312</v>
      </c>
      <c r="Y52" s="32"/>
      <c r="Z52" s="32"/>
    </row>
    <row r="53" spans="1:27" ht="49.5" customHeight="1" x14ac:dyDescent="0.25">
      <c r="A53" s="20" t="s">
        <v>98</v>
      </c>
      <c r="B53" s="14" t="s">
        <v>31</v>
      </c>
      <c r="C53" s="11" t="s">
        <v>32</v>
      </c>
      <c r="D53" s="22" t="s">
        <v>100</v>
      </c>
      <c r="E53" s="8" t="s">
        <v>93</v>
      </c>
      <c r="F53" s="28">
        <v>0.5</v>
      </c>
      <c r="G53" s="54">
        <f t="shared" si="3"/>
        <v>0.20786516853932585</v>
      </c>
      <c r="H53" s="18" t="s">
        <v>94</v>
      </c>
      <c r="I53" s="29" t="s">
        <v>101</v>
      </c>
      <c r="J53" s="19">
        <v>1</v>
      </c>
      <c r="K53" s="45">
        <v>1</v>
      </c>
      <c r="L53" s="45">
        <v>1</v>
      </c>
      <c r="M53" s="19">
        <v>1</v>
      </c>
      <c r="N53" s="19">
        <v>1</v>
      </c>
      <c r="O53" s="7">
        <f>SUM(P53:S53)</f>
        <v>149</v>
      </c>
      <c r="P53" s="7">
        <v>38</v>
      </c>
      <c r="Q53" s="7">
        <v>27</v>
      </c>
      <c r="R53" s="7">
        <v>40</v>
      </c>
      <c r="S53" s="7">
        <v>44</v>
      </c>
      <c r="T53" s="32">
        <f t="shared" si="0"/>
        <v>149</v>
      </c>
      <c r="U53" s="43">
        <v>1</v>
      </c>
      <c r="V53" s="42">
        <f t="shared" si="2"/>
        <v>0.20786516853932585</v>
      </c>
      <c r="W53" s="32" t="s">
        <v>313</v>
      </c>
      <c r="X53" s="57" t="s">
        <v>314</v>
      </c>
      <c r="Y53" s="32"/>
      <c r="Z53" s="5"/>
    </row>
    <row r="54" spans="1:27" ht="161.25" customHeight="1" x14ac:dyDescent="0.25">
      <c r="A54" s="20" t="s">
        <v>98</v>
      </c>
      <c r="B54" s="14" t="s">
        <v>31</v>
      </c>
      <c r="C54" s="11" t="s">
        <v>32</v>
      </c>
      <c r="D54" s="22" t="s">
        <v>102</v>
      </c>
      <c r="E54" s="8" t="s">
        <v>93</v>
      </c>
      <c r="F54" s="28">
        <v>0.3</v>
      </c>
      <c r="G54" s="54">
        <f t="shared" si="3"/>
        <v>0.20786516853932585</v>
      </c>
      <c r="H54" s="18" t="s">
        <v>94</v>
      </c>
      <c r="I54" s="29" t="s">
        <v>103</v>
      </c>
      <c r="J54" s="19">
        <v>1</v>
      </c>
      <c r="K54" s="45">
        <v>1</v>
      </c>
      <c r="L54" s="45">
        <v>1</v>
      </c>
      <c r="M54" s="19">
        <v>1</v>
      </c>
      <c r="N54" s="19">
        <v>1</v>
      </c>
      <c r="O54" s="7">
        <f>SUM(P54:S54)</f>
        <v>11</v>
      </c>
      <c r="P54" s="7">
        <v>4</v>
      </c>
      <c r="Q54" s="7">
        <v>3</v>
      </c>
      <c r="R54" s="7">
        <v>3</v>
      </c>
      <c r="S54" s="7">
        <v>1</v>
      </c>
      <c r="T54" s="32">
        <f t="shared" si="0"/>
        <v>11</v>
      </c>
      <c r="U54" s="43">
        <v>1</v>
      </c>
      <c r="V54" s="42">
        <f t="shared" si="2"/>
        <v>0.20786516853932585</v>
      </c>
      <c r="W54" s="32" t="s">
        <v>315</v>
      </c>
      <c r="X54" s="120" t="s">
        <v>316</v>
      </c>
      <c r="Y54" s="32"/>
      <c r="Z54" s="5"/>
    </row>
    <row r="55" spans="1:27" ht="56.25" x14ac:dyDescent="0.25">
      <c r="A55" s="20" t="s">
        <v>236</v>
      </c>
      <c r="B55" s="14" t="s">
        <v>31</v>
      </c>
      <c r="C55" s="11" t="s">
        <v>32</v>
      </c>
      <c r="D55" s="34" t="s">
        <v>104</v>
      </c>
      <c r="E55" s="4" t="s">
        <v>58</v>
      </c>
      <c r="F55" s="26">
        <v>0.1</v>
      </c>
      <c r="G55" s="54">
        <f t="shared" si="3"/>
        <v>0.20786516853932585</v>
      </c>
      <c r="H55" s="2" t="s">
        <v>30</v>
      </c>
      <c r="I55" s="2" t="s">
        <v>105</v>
      </c>
      <c r="J55" s="5">
        <f>SUM(K55:N55)</f>
        <v>1</v>
      </c>
      <c r="K55" s="33">
        <v>0</v>
      </c>
      <c r="L55" s="33">
        <v>1</v>
      </c>
      <c r="M55" s="32">
        <v>0</v>
      </c>
      <c r="N55" s="32">
        <v>0</v>
      </c>
      <c r="O55" s="5"/>
      <c r="P55" s="5">
        <v>0</v>
      </c>
      <c r="Q55" s="5">
        <v>1</v>
      </c>
      <c r="R55" s="5">
        <v>0</v>
      </c>
      <c r="S55" s="5">
        <v>0</v>
      </c>
      <c r="T55" s="32">
        <f t="shared" si="0"/>
        <v>1</v>
      </c>
      <c r="U55" s="43">
        <f t="shared" si="1"/>
        <v>1</v>
      </c>
      <c r="V55" s="42">
        <f t="shared" si="2"/>
        <v>0.20786516853932585</v>
      </c>
      <c r="W55" s="121" t="s">
        <v>343</v>
      </c>
      <c r="X55" s="57" t="s">
        <v>344</v>
      </c>
      <c r="Y55" s="32"/>
      <c r="Z55" s="5"/>
    </row>
    <row r="56" spans="1:27" ht="67.5" x14ac:dyDescent="0.25">
      <c r="A56" s="20" t="s">
        <v>236</v>
      </c>
      <c r="B56" s="14" t="s">
        <v>31</v>
      </c>
      <c r="C56" s="11" t="s">
        <v>32</v>
      </c>
      <c r="D56" s="34" t="s">
        <v>106</v>
      </c>
      <c r="E56" s="4" t="s">
        <v>107</v>
      </c>
      <c r="F56" s="26">
        <v>0.1</v>
      </c>
      <c r="G56" s="54">
        <f t="shared" si="3"/>
        <v>0.20786516853932585</v>
      </c>
      <c r="H56" s="2" t="s">
        <v>30</v>
      </c>
      <c r="I56" s="2" t="s">
        <v>108</v>
      </c>
      <c r="J56" s="5">
        <f>SUM(K56:N56)</f>
        <v>1</v>
      </c>
      <c r="K56" s="33">
        <v>0</v>
      </c>
      <c r="L56" s="33">
        <v>1</v>
      </c>
      <c r="M56" s="32">
        <v>0</v>
      </c>
      <c r="N56" s="33">
        <v>0</v>
      </c>
      <c r="O56" s="39"/>
      <c r="P56" s="39">
        <v>0</v>
      </c>
      <c r="Q56" s="39">
        <v>1</v>
      </c>
      <c r="R56" s="5">
        <v>0</v>
      </c>
      <c r="S56" s="5">
        <v>0</v>
      </c>
      <c r="T56" s="32">
        <f t="shared" si="0"/>
        <v>1</v>
      </c>
      <c r="U56" s="43">
        <f t="shared" si="1"/>
        <v>1</v>
      </c>
      <c r="V56" s="42">
        <f t="shared" si="2"/>
        <v>0.20786516853932585</v>
      </c>
      <c r="W56" s="32" t="s">
        <v>345</v>
      </c>
      <c r="X56" s="57" t="s">
        <v>344</v>
      </c>
      <c r="Y56" s="32"/>
      <c r="Z56" s="5"/>
    </row>
    <row r="57" spans="1:27" ht="123.75" x14ac:dyDescent="0.25">
      <c r="A57" s="20" t="s">
        <v>236</v>
      </c>
      <c r="B57" s="14" t="s">
        <v>31</v>
      </c>
      <c r="C57" s="11" t="s">
        <v>32</v>
      </c>
      <c r="D57" s="34" t="s">
        <v>109</v>
      </c>
      <c r="E57" s="4" t="s">
        <v>33</v>
      </c>
      <c r="F57" s="26">
        <v>0.1</v>
      </c>
      <c r="G57" s="54">
        <f t="shared" si="3"/>
        <v>0.20786516853932585</v>
      </c>
      <c r="H57" s="2" t="s">
        <v>59</v>
      </c>
      <c r="I57" s="2" t="s">
        <v>110</v>
      </c>
      <c r="J57" s="19">
        <v>1</v>
      </c>
      <c r="K57" s="37">
        <v>0.1</v>
      </c>
      <c r="L57" s="37">
        <v>1</v>
      </c>
      <c r="M57" s="32">
        <v>0</v>
      </c>
      <c r="N57" s="32">
        <v>0</v>
      </c>
      <c r="O57" s="5"/>
      <c r="P57" s="19">
        <v>0.1</v>
      </c>
      <c r="Q57" s="19">
        <v>1</v>
      </c>
      <c r="R57" s="5">
        <v>0</v>
      </c>
      <c r="S57" s="5">
        <v>0</v>
      </c>
      <c r="T57" s="31">
        <f>+Q57</f>
        <v>1</v>
      </c>
      <c r="U57" s="43">
        <f>Q57</f>
        <v>1</v>
      </c>
      <c r="V57" s="42">
        <f t="shared" si="2"/>
        <v>0.20786516853932585</v>
      </c>
      <c r="W57" s="104" t="s">
        <v>346</v>
      </c>
      <c r="X57" s="57" t="s">
        <v>344</v>
      </c>
      <c r="Y57" s="32"/>
      <c r="Z57" s="5"/>
    </row>
    <row r="58" spans="1:27" ht="45" x14ac:dyDescent="0.25">
      <c r="A58" s="20" t="s">
        <v>236</v>
      </c>
      <c r="B58" s="14" t="s">
        <v>31</v>
      </c>
      <c r="C58" s="11" t="s">
        <v>32</v>
      </c>
      <c r="D58" s="34" t="s">
        <v>111</v>
      </c>
      <c r="E58" s="4" t="s">
        <v>33</v>
      </c>
      <c r="F58" s="26">
        <v>0.1</v>
      </c>
      <c r="G58" s="54">
        <f t="shared" si="3"/>
        <v>0.20786516853932585</v>
      </c>
      <c r="H58" s="31" t="s">
        <v>30</v>
      </c>
      <c r="I58" s="2" t="s">
        <v>112</v>
      </c>
      <c r="J58" s="19">
        <f>SUM(K58:N58)</f>
        <v>1</v>
      </c>
      <c r="K58" s="37">
        <v>0.1</v>
      </c>
      <c r="L58" s="37">
        <v>0.9</v>
      </c>
      <c r="M58" s="32">
        <v>0</v>
      </c>
      <c r="N58" s="33">
        <v>0</v>
      </c>
      <c r="O58" s="39"/>
      <c r="P58" s="45">
        <v>0.1</v>
      </c>
      <c r="Q58" s="45">
        <v>0.9</v>
      </c>
      <c r="R58" s="5">
        <v>0</v>
      </c>
      <c r="S58" s="5">
        <v>0</v>
      </c>
      <c r="T58" s="94">
        <f t="shared" si="0"/>
        <v>1</v>
      </c>
      <c r="U58" s="43">
        <f t="shared" si="1"/>
        <v>1</v>
      </c>
      <c r="V58" s="42">
        <f t="shared" si="2"/>
        <v>0.20786516853932585</v>
      </c>
      <c r="W58" s="104" t="s">
        <v>348</v>
      </c>
      <c r="X58" s="57" t="s">
        <v>344</v>
      </c>
      <c r="Y58" s="32"/>
      <c r="Z58" s="5"/>
    </row>
    <row r="59" spans="1:27" s="89" customFormat="1" ht="57" x14ac:dyDescent="0.25">
      <c r="A59" s="3" t="s">
        <v>236</v>
      </c>
      <c r="B59" s="6" t="s">
        <v>31</v>
      </c>
      <c r="C59" s="65" t="s">
        <v>32</v>
      </c>
      <c r="D59" s="57" t="s">
        <v>113</v>
      </c>
      <c r="E59" s="32" t="s">
        <v>114</v>
      </c>
      <c r="F59" s="41">
        <v>0.1</v>
      </c>
      <c r="G59" s="66">
        <f t="shared" si="3"/>
        <v>0.20786516853932585</v>
      </c>
      <c r="H59" s="31" t="s">
        <v>17</v>
      </c>
      <c r="I59" s="31" t="s">
        <v>115</v>
      </c>
      <c r="J59" s="5">
        <v>1</v>
      </c>
      <c r="K59" s="32">
        <v>1</v>
      </c>
      <c r="L59" s="32">
        <v>1</v>
      </c>
      <c r="M59" s="32">
        <v>1</v>
      </c>
      <c r="N59" s="32">
        <v>1</v>
      </c>
      <c r="O59" s="5"/>
      <c r="P59" s="5">
        <v>1</v>
      </c>
      <c r="Q59" s="5">
        <v>1</v>
      </c>
      <c r="R59" s="5">
        <v>1</v>
      </c>
      <c r="S59" s="5">
        <v>1</v>
      </c>
      <c r="T59" s="32">
        <f t="shared" si="0"/>
        <v>4</v>
      </c>
      <c r="U59" s="43">
        <f t="shared" si="1"/>
        <v>1</v>
      </c>
      <c r="V59" s="42">
        <f t="shared" si="2"/>
        <v>0.20786516853932585</v>
      </c>
      <c r="W59" s="32" t="s">
        <v>383</v>
      </c>
      <c r="X59" s="57" t="s">
        <v>450</v>
      </c>
      <c r="Y59" s="32"/>
      <c r="Z59" s="5"/>
      <c r="AA59" s="103" t="s">
        <v>422</v>
      </c>
    </row>
    <row r="60" spans="1:27" ht="102" customHeight="1" x14ac:dyDescent="0.25">
      <c r="A60" s="20" t="s">
        <v>236</v>
      </c>
      <c r="B60" s="14" t="s">
        <v>31</v>
      </c>
      <c r="C60" s="11" t="s">
        <v>32</v>
      </c>
      <c r="D60" s="9" t="s">
        <v>116</v>
      </c>
      <c r="E60" s="4" t="s">
        <v>117</v>
      </c>
      <c r="F60" s="26">
        <v>0.1</v>
      </c>
      <c r="G60" s="54">
        <f t="shared" si="3"/>
        <v>0.20786516853932585</v>
      </c>
      <c r="H60" s="2" t="s">
        <v>59</v>
      </c>
      <c r="I60" s="2" t="s">
        <v>118</v>
      </c>
      <c r="J60" s="19">
        <v>1</v>
      </c>
      <c r="K60" s="33">
        <v>0</v>
      </c>
      <c r="L60" s="45">
        <v>0.5</v>
      </c>
      <c r="M60" s="19">
        <v>1</v>
      </c>
      <c r="N60" s="31">
        <v>0</v>
      </c>
      <c r="O60" s="5"/>
      <c r="P60" s="5">
        <v>0</v>
      </c>
      <c r="Q60" s="19">
        <v>0.5</v>
      </c>
      <c r="R60" s="19">
        <v>1</v>
      </c>
      <c r="S60" s="5">
        <v>0</v>
      </c>
      <c r="T60" s="31">
        <f>+R60</f>
        <v>1</v>
      </c>
      <c r="U60" s="43">
        <f>M60</f>
        <v>1</v>
      </c>
      <c r="V60" s="42">
        <f t="shared" si="2"/>
        <v>0.20786516853932585</v>
      </c>
      <c r="W60" s="32" t="s">
        <v>347</v>
      </c>
      <c r="X60" s="57" t="s">
        <v>344</v>
      </c>
      <c r="Y60" s="32"/>
      <c r="Z60" s="32"/>
    </row>
    <row r="61" spans="1:27" ht="45" x14ac:dyDescent="0.25">
      <c r="A61" s="20" t="s">
        <v>236</v>
      </c>
      <c r="B61" s="14" t="s">
        <v>31</v>
      </c>
      <c r="C61" s="11" t="s">
        <v>32</v>
      </c>
      <c r="D61" s="34" t="s">
        <v>119</v>
      </c>
      <c r="E61" s="4" t="s">
        <v>33</v>
      </c>
      <c r="F61" s="27">
        <v>0.1</v>
      </c>
      <c r="G61" s="54">
        <f t="shared" si="3"/>
        <v>0.20786516853932585</v>
      </c>
      <c r="H61" s="2" t="s">
        <v>17</v>
      </c>
      <c r="I61" s="2" t="s">
        <v>120</v>
      </c>
      <c r="J61" s="5">
        <v>1</v>
      </c>
      <c r="K61" s="33">
        <v>1</v>
      </c>
      <c r="L61" s="33">
        <v>1</v>
      </c>
      <c r="M61" s="32">
        <v>1</v>
      </c>
      <c r="N61" s="33">
        <v>1</v>
      </c>
      <c r="O61" s="39"/>
      <c r="P61" s="39">
        <v>1</v>
      </c>
      <c r="Q61" s="5">
        <v>1</v>
      </c>
      <c r="R61" s="5">
        <v>1</v>
      </c>
      <c r="S61" s="5">
        <v>1</v>
      </c>
      <c r="T61" s="32">
        <f t="shared" si="0"/>
        <v>4</v>
      </c>
      <c r="U61" s="43">
        <f t="shared" si="1"/>
        <v>1</v>
      </c>
      <c r="V61" s="42">
        <f t="shared" si="2"/>
        <v>0.20786516853932585</v>
      </c>
      <c r="W61" s="104" t="s">
        <v>319</v>
      </c>
      <c r="X61" s="111" t="s">
        <v>349</v>
      </c>
      <c r="Y61" s="32"/>
      <c r="Z61" s="6"/>
    </row>
    <row r="62" spans="1:27" ht="45" x14ac:dyDescent="0.25">
      <c r="A62" s="20" t="s">
        <v>236</v>
      </c>
      <c r="B62" s="14" t="s">
        <v>31</v>
      </c>
      <c r="C62" s="11" t="s">
        <v>32</v>
      </c>
      <c r="D62" s="34" t="s">
        <v>119</v>
      </c>
      <c r="E62" s="8" t="s">
        <v>121</v>
      </c>
      <c r="F62" s="27">
        <v>0.1</v>
      </c>
      <c r="G62" s="54">
        <f t="shared" si="3"/>
        <v>0.20786516853932585</v>
      </c>
      <c r="H62" s="2" t="s">
        <v>17</v>
      </c>
      <c r="I62" s="2" t="s">
        <v>120</v>
      </c>
      <c r="J62" s="5">
        <v>1</v>
      </c>
      <c r="K62" s="33">
        <v>1</v>
      </c>
      <c r="L62" s="33">
        <v>1</v>
      </c>
      <c r="M62" s="32">
        <v>1</v>
      </c>
      <c r="N62" s="33">
        <v>1</v>
      </c>
      <c r="O62" s="39"/>
      <c r="P62" s="39">
        <v>1</v>
      </c>
      <c r="Q62" s="39">
        <v>1</v>
      </c>
      <c r="R62" s="5">
        <v>1</v>
      </c>
      <c r="S62" s="5">
        <v>1</v>
      </c>
      <c r="T62" s="32">
        <f t="shared" si="0"/>
        <v>4</v>
      </c>
      <c r="U62" s="43">
        <f t="shared" si="1"/>
        <v>1</v>
      </c>
      <c r="V62" s="42">
        <f t="shared" si="2"/>
        <v>0.20786516853932585</v>
      </c>
      <c r="W62" s="104" t="s">
        <v>319</v>
      </c>
      <c r="X62" s="111" t="s">
        <v>397</v>
      </c>
      <c r="Y62" s="32"/>
      <c r="Z62" s="6"/>
    </row>
    <row r="63" spans="1:27" s="89" customFormat="1" ht="45" x14ac:dyDescent="0.25">
      <c r="A63" s="3" t="s">
        <v>236</v>
      </c>
      <c r="B63" s="6" t="s">
        <v>31</v>
      </c>
      <c r="C63" s="65" t="s">
        <v>32</v>
      </c>
      <c r="D63" s="57" t="s">
        <v>119</v>
      </c>
      <c r="E63" s="32" t="s">
        <v>36</v>
      </c>
      <c r="F63" s="99">
        <v>0.1</v>
      </c>
      <c r="G63" s="66">
        <f t="shared" si="3"/>
        <v>0.20786516853932585</v>
      </c>
      <c r="H63" s="31" t="s">
        <v>17</v>
      </c>
      <c r="I63" s="31" t="s">
        <v>120</v>
      </c>
      <c r="J63" s="5">
        <v>1</v>
      </c>
      <c r="K63" s="32">
        <v>1</v>
      </c>
      <c r="L63" s="32">
        <v>1</v>
      </c>
      <c r="M63" s="32">
        <v>1</v>
      </c>
      <c r="N63" s="32">
        <v>1</v>
      </c>
      <c r="O63" s="5"/>
      <c r="P63" s="5">
        <v>1</v>
      </c>
      <c r="Q63" s="5">
        <v>1</v>
      </c>
      <c r="R63" s="5">
        <v>1</v>
      </c>
      <c r="S63" s="5">
        <v>1</v>
      </c>
      <c r="T63" s="32">
        <f t="shared" si="0"/>
        <v>4</v>
      </c>
      <c r="U63" s="43">
        <f t="shared" si="1"/>
        <v>1</v>
      </c>
      <c r="V63" s="42">
        <f t="shared" si="2"/>
        <v>0.20786516853932585</v>
      </c>
      <c r="W63" s="104" t="s">
        <v>319</v>
      </c>
      <c r="X63" s="111" t="s">
        <v>320</v>
      </c>
      <c r="Y63" s="32"/>
      <c r="Z63" s="6"/>
    </row>
    <row r="64" spans="1:27" ht="79.5" customHeight="1" x14ac:dyDescent="0.25">
      <c r="A64" s="20" t="s">
        <v>236</v>
      </c>
      <c r="B64" s="14" t="s">
        <v>31</v>
      </c>
      <c r="C64" s="11" t="s">
        <v>32</v>
      </c>
      <c r="D64" s="9" t="s">
        <v>119</v>
      </c>
      <c r="E64" s="8" t="s">
        <v>93</v>
      </c>
      <c r="F64" s="30">
        <v>0.1</v>
      </c>
      <c r="G64" s="54">
        <f t="shared" si="3"/>
        <v>0.20786516853932585</v>
      </c>
      <c r="H64" s="18" t="s">
        <v>17</v>
      </c>
      <c r="I64" s="18" t="s">
        <v>120</v>
      </c>
      <c r="J64" s="5">
        <v>1</v>
      </c>
      <c r="K64" s="33">
        <v>1</v>
      </c>
      <c r="L64" s="33">
        <v>1</v>
      </c>
      <c r="M64" s="32">
        <v>1</v>
      </c>
      <c r="N64" s="33">
        <v>1</v>
      </c>
      <c r="O64" s="39"/>
      <c r="P64" s="39">
        <v>1</v>
      </c>
      <c r="Q64" s="39">
        <v>1</v>
      </c>
      <c r="R64" s="5">
        <v>1</v>
      </c>
      <c r="S64" s="5">
        <v>1</v>
      </c>
      <c r="T64" s="32">
        <f t="shared" si="0"/>
        <v>4</v>
      </c>
      <c r="U64" s="43">
        <f t="shared" si="1"/>
        <v>1</v>
      </c>
      <c r="V64" s="42">
        <f t="shared" si="2"/>
        <v>0.20786516853932585</v>
      </c>
      <c r="W64" s="32" t="s">
        <v>317</v>
      </c>
      <c r="X64" s="122" t="s">
        <v>318</v>
      </c>
      <c r="Y64" s="32"/>
      <c r="Z64" s="6"/>
    </row>
    <row r="65" spans="1:26" ht="56.25" x14ac:dyDescent="0.25">
      <c r="A65" s="20" t="s">
        <v>238</v>
      </c>
      <c r="B65" s="36" t="s">
        <v>31</v>
      </c>
      <c r="C65" s="35" t="s">
        <v>122</v>
      </c>
      <c r="D65" s="36" t="s">
        <v>123</v>
      </c>
      <c r="E65" s="33" t="s">
        <v>124</v>
      </c>
      <c r="F65" s="28">
        <v>0.15</v>
      </c>
      <c r="G65" s="54">
        <f t="shared" si="3"/>
        <v>0.20786516853932585</v>
      </c>
      <c r="H65" s="37" t="s">
        <v>30</v>
      </c>
      <c r="I65" s="29" t="s">
        <v>125</v>
      </c>
      <c r="J65" s="95">
        <v>11</v>
      </c>
      <c r="K65" s="33">
        <v>4</v>
      </c>
      <c r="L65" s="33">
        <v>3</v>
      </c>
      <c r="M65" s="33">
        <v>1</v>
      </c>
      <c r="N65" s="33">
        <v>3</v>
      </c>
      <c r="O65" s="39"/>
      <c r="P65" s="39">
        <v>4</v>
      </c>
      <c r="Q65" s="39">
        <v>3</v>
      </c>
      <c r="R65" s="39">
        <v>1</v>
      </c>
      <c r="S65" s="5">
        <v>3</v>
      </c>
      <c r="T65" s="32">
        <f t="shared" si="0"/>
        <v>11</v>
      </c>
      <c r="U65" s="43">
        <f>T65/J65</f>
        <v>1</v>
      </c>
      <c r="V65" s="42">
        <f>U65*G65</f>
        <v>0.20786516853932585</v>
      </c>
      <c r="W65" s="32" t="s">
        <v>398</v>
      </c>
      <c r="X65" s="57" t="s">
        <v>399</v>
      </c>
      <c r="Y65" s="32"/>
      <c r="Z65" s="32"/>
    </row>
    <row r="66" spans="1:26" ht="56.25" x14ac:dyDescent="0.25">
      <c r="A66" s="20" t="s">
        <v>238</v>
      </c>
      <c r="B66" s="36" t="s">
        <v>31</v>
      </c>
      <c r="C66" s="35" t="s">
        <v>122</v>
      </c>
      <c r="D66" s="36" t="s">
        <v>126</v>
      </c>
      <c r="E66" s="33" t="s">
        <v>124</v>
      </c>
      <c r="F66" s="28">
        <v>0.15</v>
      </c>
      <c r="G66" s="54">
        <f t="shared" si="3"/>
        <v>0.20786516853932585</v>
      </c>
      <c r="H66" s="37" t="s">
        <v>30</v>
      </c>
      <c r="I66" s="29" t="s">
        <v>127</v>
      </c>
      <c r="J66" s="96">
        <f>SUM(K66:N66)</f>
        <v>1</v>
      </c>
      <c r="K66" s="33">
        <v>0</v>
      </c>
      <c r="L66" s="37">
        <v>0.3</v>
      </c>
      <c r="M66" s="37">
        <v>0.4</v>
      </c>
      <c r="N66" s="37">
        <v>0.3</v>
      </c>
      <c r="O66" s="39"/>
      <c r="P66" s="39">
        <v>0</v>
      </c>
      <c r="Q66" s="45">
        <v>0.3</v>
      </c>
      <c r="R66" s="45">
        <v>0.4</v>
      </c>
      <c r="S66" s="19">
        <v>0.3</v>
      </c>
      <c r="T66" s="94">
        <f>SUBTOTAL(9,P66:S66)</f>
        <v>1</v>
      </c>
      <c r="U66" s="43">
        <f t="shared" si="1"/>
        <v>1</v>
      </c>
      <c r="V66" s="42">
        <f t="shared" si="2"/>
        <v>0.20786516853932585</v>
      </c>
      <c r="W66" s="32" t="s">
        <v>400</v>
      </c>
      <c r="X66" s="57" t="s">
        <v>401</v>
      </c>
      <c r="Y66" s="32"/>
      <c r="Z66" s="32"/>
    </row>
    <row r="67" spans="1:26" s="89" customFormat="1" ht="45" x14ac:dyDescent="0.25">
      <c r="A67" s="3" t="s">
        <v>238</v>
      </c>
      <c r="B67" s="6" t="s">
        <v>31</v>
      </c>
      <c r="C67" s="65" t="s">
        <v>122</v>
      </c>
      <c r="D67" s="6" t="s">
        <v>128</v>
      </c>
      <c r="E67" s="32" t="s">
        <v>124</v>
      </c>
      <c r="F67" s="41">
        <v>0.15</v>
      </c>
      <c r="G67" s="66">
        <f t="shared" si="3"/>
        <v>0.20786516853932585</v>
      </c>
      <c r="H67" s="31" t="s">
        <v>30</v>
      </c>
      <c r="I67" s="17" t="s">
        <v>129</v>
      </c>
      <c r="J67" s="5">
        <f>SUM(K67:N67)</f>
        <v>20</v>
      </c>
      <c r="K67" s="32">
        <v>6</v>
      </c>
      <c r="L67" s="5">
        <v>4</v>
      </c>
      <c r="M67" s="32">
        <v>5</v>
      </c>
      <c r="N67" s="32">
        <v>5</v>
      </c>
      <c r="O67" s="5"/>
      <c r="P67" s="5">
        <v>6</v>
      </c>
      <c r="Q67" s="5">
        <v>4</v>
      </c>
      <c r="R67" s="5">
        <v>5</v>
      </c>
      <c r="S67" s="5">
        <v>5</v>
      </c>
      <c r="T67" s="32">
        <f>SUM(P67:S67)</f>
        <v>20</v>
      </c>
      <c r="U67" s="43">
        <f t="shared" si="1"/>
        <v>1</v>
      </c>
      <c r="V67" s="42">
        <f t="shared" si="2"/>
        <v>0.20786516853932585</v>
      </c>
      <c r="W67" s="32" t="s">
        <v>402</v>
      </c>
      <c r="X67" s="57" t="s">
        <v>403</v>
      </c>
      <c r="Y67" s="32"/>
      <c r="Z67" s="5"/>
    </row>
    <row r="68" spans="1:26" ht="45" x14ac:dyDescent="0.25">
      <c r="A68" s="20" t="s">
        <v>238</v>
      </c>
      <c r="B68" s="36" t="s">
        <v>31</v>
      </c>
      <c r="C68" s="35" t="s">
        <v>122</v>
      </c>
      <c r="D68" s="34" t="s">
        <v>231</v>
      </c>
      <c r="E68" s="33" t="s">
        <v>124</v>
      </c>
      <c r="F68" s="28">
        <v>0.125</v>
      </c>
      <c r="G68" s="54">
        <f t="shared" si="3"/>
        <v>0.20786516853932585</v>
      </c>
      <c r="H68" s="37" t="s">
        <v>17</v>
      </c>
      <c r="I68" s="37" t="s">
        <v>34</v>
      </c>
      <c r="J68" s="5">
        <v>1</v>
      </c>
      <c r="K68" s="33">
        <v>1</v>
      </c>
      <c r="L68" s="33">
        <v>1</v>
      </c>
      <c r="M68" s="33">
        <v>1</v>
      </c>
      <c r="N68" s="33">
        <v>1</v>
      </c>
      <c r="O68" s="39"/>
      <c r="P68" s="39">
        <v>1</v>
      </c>
      <c r="Q68" s="39">
        <v>1</v>
      </c>
      <c r="R68" s="39">
        <v>1</v>
      </c>
      <c r="S68" s="5">
        <v>1</v>
      </c>
      <c r="T68" s="32">
        <f t="shared" si="0"/>
        <v>4</v>
      </c>
      <c r="U68" s="43">
        <f t="shared" si="1"/>
        <v>1</v>
      </c>
      <c r="V68" s="42">
        <f t="shared" si="2"/>
        <v>0.20786516853932585</v>
      </c>
      <c r="W68" s="32" t="s">
        <v>404</v>
      </c>
      <c r="X68" s="57" t="s">
        <v>405</v>
      </c>
      <c r="Y68" s="32"/>
      <c r="Z68" s="5"/>
    </row>
    <row r="69" spans="1:26" ht="67.5" x14ac:dyDescent="0.25">
      <c r="A69" s="20" t="s">
        <v>238</v>
      </c>
      <c r="B69" s="14" t="s">
        <v>31</v>
      </c>
      <c r="C69" s="11" t="s">
        <v>122</v>
      </c>
      <c r="D69" s="9" t="s">
        <v>130</v>
      </c>
      <c r="E69" s="4" t="s">
        <v>124</v>
      </c>
      <c r="F69" s="26">
        <v>0.125</v>
      </c>
      <c r="G69" s="54">
        <f t="shared" si="3"/>
        <v>0.20786516853932585</v>
      </c>
      <c r="H69" s="2" t="s">
        <v>59</v>
      </c>
      <c r="I69" s="2" t="s">
        <v>118</v>
      </c>
      <c r="J69" s="96">
        <v>1</v>
      </c>
      <c r="K69" s="33">
        <v>0</v>
      </c>
      <c r="L69" s="37">
        <v>1</v>
      </c>
      <c r="M69" s="37">
        <v>0</v>
      </c>
      <c r="N69" s="37">
        <v>0</v>
      </c>
      <c r="O69" s="39"/>
      <c r="P69" s="39">
        <v>0</v>
      </c>
      <c r="Q69" s="45">
        <v>1</v>
      </c>
      <c r="R69" s="45">
        <v>0</v>
      </c>
      <c r="S69" s="19">
        <v>0</v>
      </c>
      <c r="T69" s="94">
        <f t="shared" si="0"/>
        <v>1</v>
      </c>
      <c r="U69" s="43">
        <f>Q69</f>
        <v>1</v>
      </c>
      <c r="V69" s="42">
        <f t="shared" si="2"/>
        <v>0.20786516853932585</v>
      </c>
      <c r="W69" s="32" t="s">
        <v>406</v>
      </c>
      <c r="X69" s="57" t="s">
        <v>381</v>
      </c>
      <c r="Y69" s="32"/>
      <c r="Z69" s="5"/>
    </row>
    <row r="70" spans="1:26" ht="213.75" x14ac:dyDescent="0.25">
      <c r="A70" s="20" t="s">
        <v>238</v>
      </c>
      <c r="B70" s="14" t="s">
        <v>31</v>
      </c>
      <c r="C70" s="11" t="s">
        <v>122</v>
      </c>
      <c r="D70" s="36" t="s">
        <v>131</v>
      </c>
      <c r="E70" s="4" t="s">
        <v>132</v>
      </c>
      <c r="F70" s="26">
        <v>0.15</v>
      </c>
      <c r="G70" s="54">
        <f t="shared" si="3"/>
        <v>0.20786516853932585</v>
      </c>
      <c r="H70" s="2" t="s">
        <v>17</v>
      </c>
      <c r="I70" s="2" t="s">
        <v>133</v>
      </c>
      <c r="J70" s="5">
        <v>1</v>
      </c>
      <c r="K70" s="33">
        <v>1</v>
      </c>
      <c r="L70" s="33">
        <v>1</v>
      </c>
      <c r="M70" s="33">
        <v>1</v>
      </c>
      <c r="N70" s="33">
        <v>1</v>
      </c>
      <c r="O70" s="39"/>
      <c r="P70" s="39">
        <v>1</v>
      </c>
      <c r="Q70" s="39">
        <v>1</v>
      </c>
      <c r="R70" s="39">
        <v>1</v>
      </c>
      <c r="S70" s="5">
        <v>1</v>
      </c>
      <c r="T70" s="32">
        <f t="shared" si="0"/>
        <v>4</v>
      </c>
      <c r="U70" s="43">
        <f t="shared" si="1"/>
        <v>1</v>
      </c>
      <c r="V70" s="42">
        <f t="shared" si="2"/>
        <v>0.20786516853932585</v>
      </c>
      <c r="W70" s="32" t="s">
        <v>291</v>
      </c>
      <c r="X70" s="6" t="s">
        <v>292</v>
      </c>
      <c r="Y70" s="32"/>
      <c r="Z70" s="5"/>
    </row>
    <row r="71" spans="1:26" ht="202.5" x14ac:dyDescent="0.25">
      <c r="A71" s="20" t="s">
        <v>238</v>
      </c>
      <c r="B71" s="14" t="s">
        <v>31</v>
      </c>
      <c r="C71" s="11" t="s">
        <v>122</v>
      </c>
      <c r="D71" s="36" t="s">
        <v>134</v>
      </c>
      <c r="E71" s="4" t="s">
        <v>132</v>
      </c>
      <c r="F71" s="26">
        <v>0.15</v>
      </c>
      <c r="G71" s="54">
        <f t="shared" si="3"/>
        <v>0.20786516853932585</v>
      </c>
      <c r="H71" s="2" t="s">
        <v>17</v>
      </c>
      <c r="I71" s="2" t="s">
        <v>135</v>
      </c>
      <c r="J71" s="5">
        <v>1</v>
      </c>
      <c r="K71" s="33">
        <v>1</v>
      </c>
      <c r="L71" s="33">
        <v>1</v>
      </c>
      <c r="M71" s="33">
        <v>1</v>
      </c>
      <c r="N71" s="33">
        <v>1</v>
      </c>
      <c r="O71" s="39"/>
      <c r="P71" s="39">
        <v>1</v>
      </c>
      <c r="Q71" s="39">
        <v>1</v>
      </c>
      <c r="R71" s="39">
        <v>1</v>
      </c>
      <c r="S71" s="5">
        <v>1</v>
      </c>
      <c r="T71" s="32">
        <f t="shared" si="0"/>
        <v>4</v>
      </c>
      <c r="U71" s="43">
        <f>IFERROR(IF(H71="Demanda",T71/O71,IF(H71="Constante",T71/(J71*4),T71/J71)),0)</f>
        <v>1</v>
      </c>
      <c r="V71" s="42">
        <f t="shared" si="2"/>
        <v>0.20786516853932585</v>
      </c>
      <c r="W71" s="6" t="s">
        <v>293</v>
      </c>
      <c r="X71" s="6" t="s">
        <v>294</v>
      </c>
      <c r="Y71" s="32"/>
      <c r="Z71" s="6"/>
    </row>
    <row r="72" spans="1:26" ht="45" x14ac:dyDescent="0.25">
      <c r="A72" s="24" t="s">
        <v>136</v>
      </c>
      <c r="B72" s="14" t="s">
        <v>31</v>
      </c>
      <c r="C72" s="11" t="s">
        <v>32</v>
      </c>
      <c r="D72" s="16" t="s">
        <v>137</v>
      </c>
      <c r="E72" s="4" t="s">
        <v>138</v>
      </c>
      <c r="F72" s="27">
        <v>0.2</v>
      </c>
      <c r="G72" s="54">
        <f t="shared" si="3"/>
        <v>0.20786516853932585</v>
      </c>
      <c r="H72" s="1" t="s">
        <v>30</v>
      </c>
      <c r="I72" s="2" t="s">
        <v>84</v>
      </c>
      <c r="J72" s="97">
        <f>SUM(K72:N72)</f>
        <v>1</v>
      </c>
      <c r="K72" s="33">
        <v>1</v>
      </c>
      <c r="L72" s="33">
        <v>0</v>
      </c>
      <c r="M72" s="33">
        <v>0</v>
      </c>
      <c r="N72" s="33">
        <v>0</v>
      </c>
      <c r="O72" s="39"/>
      <c r="P72" s="39">
        <v>1</v>
      </c>
      <c r="Q72" s="39">
        <v>0</v>
      </c>
      <c r="R72" s="39">
        <v>0</v>
      </c>
      <c r="S72" s="5">
        <v>0</v>
      </c>
      <c r="T72" s="32">
        <f t="shared" ref="T72:T109" si="6">SUM(P72:S72)</f>
        <v>1</v>
      </c>
      <c r="U72" s="43">
        <f t="shared" ref="U72:U102" si="7">IFERROR(IF(H72="Demanda",T72/O72,IF(H72="Constante",T72/(J72*4),T72/J72)),0)</f>
        <v>1</v>
      </c>
      <c r="V72" s="42">
        <f t="shared" ref="V72:V109" si="8">U72*G72</f>
        <v>0.20786516853932585</v>
      </c>
      <c r="W72" s="117" t="s">
        <v>373</v>
      </c>
      <c r="X72" s="111" t="s">
        <v>374</v>
      </c>
      <c r="Y72" s="32"/>
      <c r="Z72" s="6"/>
    </row>
    <row r="73" spans="1:26" ht="56.25" x14ac:dyDescent="0.25">
      <c r="A73" s="24" t="s">
        <v>136</v>
      </c>
      <c r="B73" s="14" t="s">
        <v>31</v>
      </c>
      <c r="C73" s="11" t="s">
        <v>32</v>
      </c>
      <c r="D73" s="16" t="s">
        <v>139</v>
      </c>
      <c r="E73" s="4" t="s">
        <v>138</v>
      </c>
      <c r="F73" s="27">
        <v>0.2</v>
      </c>
      <c r="G73" s="54">
        <f t="shared" ref="G73:G109" si="9">18.5/89</f>
        <v>0.20786516853932585</v>
      </c>
      <c r="H73" s="1" t="s">
        <v>30</v>
      </c>
      <c r="I73" s="2" t="s">
        <v>140</v>
      </c>
      <c r="J73" s="97">
        <f>SUM(K73:N73)</f>
        <v>1</v>
      </c>
      <c r="K73" s="33">
        <v>0</v>
      </c>
      <c r="L73" s="33">
        <v>1</v>
      </c>
      <c r="M73" s="33">
        <v>0</v>
      </c>
      <c r="N73" s="33">
        <v>0</v>
      </c>
      <c r="O73" s="39"/>
      <c r="P73" s="39">
        <v>0</v>
      </c>
      <c r="Q73" s="39">
        <v>1</v>
      </c>
      <c r="R73" s="39">
        <v>0</v>
      </c>
      <c r="S73" s="5">
        <v>0</v>
      </c>
      <c r="T73" s="32">
        <f t="shared" si="6"/>
        <v>1</v>
      </c>
      <c r="U73" s="43">
        <f t="shared" si="7"/>
        <v>1</v>
      </c>
      <c r="V73" s="42">
        <f t="shared" si="8"/>
        <v>0.20786516853932585</v>
      </c>
      <c r="W73" s="115" t="s">
        <v>378</v>
      </c>
      <c r="X73" s="111" t="s">
        <v>375</v>
      </c>
      <c r="Y73" s="32"/>
      <c r="Z73" s="6"/>
    </row>
    <row r="74" spans="1:26" ht="67.5" x14ac:dyDescent="0.25">
      <c r="A74" s="24" t="s">
        <v>136</v>
      </c>
      <c r="B74" s="14" t="s">
        <v>31</v>
      </c>
      <c r="C74" s="11" t="s">
        <v>32</v>
      </c>
      <c r="D74" s="9" t="s">
        <v>141</v>
      </c>
      <c r="E74" s="4" t="s">
        <v>138</v>
      </c>
      <c r="F74" s="27">
        <v>0.2</v>
      </c>
      <c r="G74" s="54">
        <f t="shared" si="9"/>
        <v>0.20786516853932585</v>
      </c>
      <c r="H74" s="2" t="s">
        <v>30</v>
      </c>
      <c r="I74" s="2" t="s">
        <v>118</v>
      </c>
      <c r="J74" s="96">
        <f>SUM(K74:N74)</f>
        <v>1</v>
      </c>
      <c r="K74" s="33">
        <v>0</v>
      </c>
      <c r="L74" s="37">
        <v>0.8</v>
      </c>
      <c r="M74" s="37">
        <v>0.2</v>
      </c>
      <c r="N74" s="37">
        <v>0</v>
      </c>
      <c r="O74" s="39"/>
      <c r="P74" s="39">
        <v>0</v>
      </c>
      <c r="Q74" s="45">
        <v>0.8</v>
      </c>
      <c r="R74" s="45">
        <v>0.2</v>
      </c>
      <c r="S74" s="109">
        <v>0</v>
      </c>
      <c r="T74" s="32">
        <f t="shared" si="6"/>
        <v>1</v>
      </c>
      <c r="U74" s="43">
        <f t="shared" si="7"/>
        <v>1</v>
      </c>
      <c r="V74" s="42">
        <f t="shared" si="8"/>
        <v>0.20786516853932585</v>
      </c>
      <c r="W74" s="32" t="s">
        <v>377</v>
      </c>
      <c r="X74" s="57" t="s">
        <v>376</v>
      </c>
      <c r="Y74" s="32"/>
      <c r="Z74" s="32"/>
    </row>
    <row r="75" spans="1:26" ht="56.25" x14ac:dyDescent="0.25">
      <c r="A75" s="24" t="s">
        <v>136</v>
      </c>
      <c r="B75" s="14" t="s">
        <v>31</v>
      </c>
      <c r="C75" s="11" t="s">
        <v>32</v>
      </c>
      <c r="D75" s="34" t="s">
        <v>232</v>
      </c>
      <c r="E75" s="4" t="s">
        <v>138</v>
      </c>
      <c r="F75" s="27">
        <v>0.2</v>
      </c>
      <c r="G75" s="54">
        <f t="shared" si="9"/>
        <v>0.20786516853932585</v>
      </c>
      <c r="H75" s="2" t="s">
        <v>17</v>
      </c>
      <c r="I75" s="2" t="s">
        <v>34</v>
      </c>
      <c r="J75" s="7">
        <v>1</v>
      </c>
      <c r="K75" s="33">
        <v>1</v>
      </c>
      <c r="L75" s="33">
        <v>1</v>
      </c>
      <c r="M75" s="33">
        <v>1</v>
      </c>
      <c r="N75" s="33">
        <v>1</v>
      </c>
      <c r="O75" s="39"/>
      <c r="P75" s="39">
        <v>1</v>
      </c>
      <c r="Q75" s="39">
        <v>1</v>
      </c>
      <c r="R75" s="39">
        <v>1</v>
      </c>
      <c r="S75" s="5">
        <v>1</v>
      </c>
      <c r="T75" s="32">
        <f t="shared" si="6"/>
        <v>4</v>
      </c>
      <c r="U75" s="43">
        <f t="shared" si="7"/>
        <v>1</v>
      </c>
      <c r="V75" s="42">
        <f t="shared" si="8"/>
        <v>0.20786516853932585</v>
      </c>
      <c r="W75" s="123" t="s">
        <v>382</v>
      </c>
      <c r="X75" s="111" t="s">
        <v>379</v>
      </c>
      <c r="Y75" s="32"/>
      <c r="Z75" s="5"/>
    </row>
    <row r="76" spans="1:26" ht="67.5" x14ac:dyDescent="0.25">
      <c r="A76" s="24" t="s">
        <v>136</v>
      </c>
      <c r="B76" s="14" t="s">
        <v>31</v>
      </c>
      <c r="C76" s="11" t="s">
        <v>32</v>
      </c>
      <c r="D76" s="9" t="s">
        <v>142</v>
      </c>
      <c r="E76" s="4" t="s">
        <v>138</v>
      </c>
      <c r="F76" s="27">
        <v>0.2</v>
      </c>
      <c r="G76" s="54">
        <f t="shared" si="9"/>
        <v>0.20786516853932585</v>
      </c>
      <c r="H76" s="2" t="s">
        <v>30</v>
      </c>
      <c r="I76" s="2" t="s">
        <v>143</v>
      </c>
      <c r="J76" s="7">
        <f>SUM(K76:N76)</f>
        <v>3</v>
      </c>
      <c r="K76" s="33">
        <v>1</v>
      </c>
      <c r="L76" s="33">
        <v>2</v>
      </c>
      <c r="M76" s="33">
        <v>0</v>
      </c>
      <c r="N76" s="33">
        <v>0</v>
      </c>
      <c r="O76" s="51"/>
      <c r="P76" s="39">
        <v>1</v>
      </c>
      <c r="Q76" s="39">
        <v>2</v>
      </c>
      <c r="R76" s="33">
        <v>0</v>
      </c>
      <c r="S76" s="5">
        <v>0</v>
      </c>
      <c r="T76" s="32">
        <f t="shared" si="6"/>
        <v>3</v>
      </c>
      <c r="U76" s="43">
        <f t="shared" si="7"/>
        <v>1</v>
      </c>
      <c r="V76" s="42">
        <f t="shared" si="8"/>
        <v>0.20786516853932585</v>
      </c>
      <c r="W76" s="32" t="s">
        <v>380</v>
      </c>
      <c r="X76" s="111" t="s">
        <v>381</v>
      </c>
      <c r="Y76" s="98"/>
      <c r="Z76" s="98"/>
    </row>
    <row r="77" spans="1:26" ht="213.75" x14ac:dyDescent="0.25">
      <c r="A77" s="25" t="s">
        <v>144</v>
      </c>
      <c r="B77" s="36" t="s">
        <v>31</v>
      </c>
      <c r="C77" s="35" t="s">
        <v>122</v>
      </c>
      <c r="D77" s="36" t="s">
        <v>145</v>
      </c>
      <c r="E77" s="33" t="s">
        <v>146</v>
      </c>
      <c r="F77" s="28">
        <v>0.115</v>
      </c>
      <c r="G77" s="54">
        <f t="shared" si="9"/>
        <v>0.20786516853932585</v>
      </c>
      <c r="H77" s="37" t="s">
        <v>59</v>
      </c>
      <c r="I77" s="37" t="s">
        <v>147</v>
      </c>
      <c r="J77" s="19">
        <v>1</v>
      </c>
      <c r="K77" s="37">
        <v>0.5</v>
      </c>
      <c r="L77" s="37">
        <v>0.65</v>
      </c>
      <c r="M77" s="37">
        <v>0.75</v>
      </c>
      <c r="N77" s="37">
        <v>1</v>
      </c>
      <c r="O77" s="39"/>
      <c r="P77" s="45">
        <v>0.5</v>
      </c>
      <c r="Q77" s="45">
        <v>0.65</v>
      </c>
      <c r="R77" s="45">
        <v>0.75</v>
      </c>
      <c r="S77" s="19">
        <v>0.9</v>
      </c>
      <c r="T77" s="31">
        <f>+S77</f>
        <v>0.9</v>
      </c>
      <c r="U77" s="43">
        <f>+T77/J77</f>
        <v>0.9</v>
      </c>
      <c r="V77" s="42">
        <f t="shared" si="8"/>
        <v>0.18707865168539328</v>
      </c>
      <c r="W77" s="32" t="s">
        <v>420</v>
      </c>
      <c r="X77" s="57" t="s">
        <v>416</v>
      </c>
      <c r="Y77" s="32" t="s">
        <v>418</v>
      </c>
      <c r="Z77" s="32"/>
    </row>
    <row r="78" spans="1:26" ht="146.25" x14ac:dyDescent="0.25">
      <c r="A78" s="25" t="s">
        <v>144</v>
      </c>
      <c r="B78" s="14" t="s">
        <v>31</v>
      </c>
      <c r="C78" s="11" t="s">
        <v>122</v>
      </c>
      <c r="D78" s="14" t="s">
        <v>148</v>
      </c>
      <c r="E78" s="4" t="s">
        <v>146</v>
      </c>
      <c r="F78" s="26">
        <v>0.115</v>
      </c>
      <c r="G78" s="54">
        <f t="shared" si="9"/>
        <v>0.20786516853932585</v>
      </c>
      <c r="H78" s="2" t="s">
        <v>59</v>
      </c>
      <c r="I78" s="2" t="s">
        <v>149</v>
      </c>
      <c r="J78" s="19">
        <v>1</v>
      </c>
      <c r="K78" s="37">
        <v>0.5</v>
      </c>
      <c r="L78" s="37">
        <v>0.65</v>
      </c>
      <c r="M78" s="37">
        <v>0.75</v>
      </c>
      <c r="N78" s="37">
        <v>1</v>
      </c>
      <c r="O78" s="39"/>
      <c r="P78" s="45">
        <v>0.5</v>
      </c>
      <c r="Q78" s="45">
        <v>0.65</v>
      </c>
      <c r="R78" s="45">
        <v>0.75</v>
      </c>
      <c r="S78" s="19">
        <v>0.9</v>
      </c>
      <c r="T78" s="31">
        <v>0.9</v>
      </c>
      <c r="U78" s="43">
        <f>+T78/J78</f>
        <v>0.9</v>
      </c>
      <c r="V78" s="42">
        <f t="shared" si="8"/>
        <v>0.18707865168539328</v>
      </c>
      <c r="W78" s="32" t="s">
        <v>421</v>
      </c>
      <c r="X78" s="57" t="s">
        <v>417</v>
      </c>
      <c r="Y78" s="32" t="s">
        <v>419</v>
      </c>
      <c r="Z78" s="32"/>
    </row>
    <row r="79" spans="1:26" ht="186.75" customHeight="1" x14ac:dyDescent="0.25">
      <c r="A79" s="25" t="s">
        <v>144</v>
      </c>
      <c r="B79" s="36" t="s">
        <v>31</v>
      </c>
      <c r="C79" s="35" t="s">
        <v>122</v>
      </c>
      <c r="D79" s="38" t="s">
        <v>150</v>
      </c>
      <c r="E79" s="33" t="s">
        <v>151</v>
      </c>
      <c r="F79" s="28">
        <v>0.11</v>
      </c>
      <c r="G79" s="54">
        <f t="shared" si="9"/>
        <v>0.20786516853932585</v>
      </c>
      <c r="H79" s="37" t="s">
        <v>30</v>
      </c>
      <c r="I79" s="37" t="s">
        <v>152</v>
      </c>
      <c r="J79" s="19">
        <f>SUM(K79:N79)</f>
        <v>1</v>
      </c>
      <c r="K79" s="37">
        <v>0.12</v>
      </c>
      <c r="L79" s="37">
        <v>0.14000000000000001</v>
      </c>
      <c r="M79" s="37">
        <v>0.27</v>
      </c>
      <c r="N79" s="37">
        <v>0.47</v>
      </c>
      <c r="O79" s="39"/>
      <c r="P79" s="45">
        <v>0.12</v>
      </c>
      <c r="Q79" s="45">
        <v>0.14000000000000001</v>
      </c>
      <c r="R79" s="45">
        <v>0.27</v>
      </c>
      <c r="S79" s="109">
        <v>0.47</v>
      </c>
      <c r="T79" s="31">
        <f>SUBTOTAL(9,P79:S79)</f>
        <v>1</v>
      </c>
      <c r="U79" s="43">
        <f t="shared" si="7"/>
        <v>1</v>
      </c>
      <c r="V79" s="42">
        <f t="shared" si="8"/>
        <v>0.20786516853932585</v>
      </c>
      <c r="W79" s="32" t="s">
        <v>295</v>
      </c>
      <c r="X79" s="57" t="s">
        <v>296</v>
      </c>
      <c r="Y79" s="32"/>
      <c r="Z79" s="57"/>
    </row>
    <row r="80" spans="1:26" ht="78.75" x14ac:dyDescent="0.25">
      <c r="A80" s="25" t="s">
        <v>144</v>
      </c>
      <c r="B80" s="36" t="s">
        <v>31</v>
      </c>
      <c r="C80" s="35" t="s">
        <v>122</v>
      </c>
      <c r="D80" s="38" t="s">
        <v>153</v>
      </c>
      <c r="E80" s="33" t="s">
        <v>146</v>
      </c>
      <c r="F80" s="28">
        <v>0.11</v>
      </c>
      <c r="G80" s="54">
        <f t="shared" si="9"/>
        <v>0.20786516853932585</v>
      </c>
      <c r="H80" s="37" t="s">
        <v>30</v>
      </c>
      <c r="I80" s="37" t="s">
        <v>154</v>
      </c>
      <c r="J80" s="7">
        <f>SUM(K80:N80)</f>
        <v>3</v>
      </c>
      <c r="K80" s="33">
        <v>0</v>
      </c>
      <c r="L80" s="33">
        <v>1</v>
      </c>
      <c r="M80" s="33">
        <v>1</v>
      </c>
      <c r="N80" s="33">
        <v>1</v>
      </c>
      <c r="O80" s="39"/>
      <c r="P80" s="39">
        <v>0</v>
      </c>
      <c r="Q80" s="39">
        <v>1</v>
      </c>
      <c r="R80" s="39">
        <v>1</v>
      </c>
      <c r="S80" s="5">
        <v>1</v>
      </c>
      <c r="T80" s="32">
        <f t="shared" si="6"/>
        <v>3</v>
      </c>
      <c r="U80" s="43">
        <f t="shared" si="7"/>
        <v>1</v>
      </c>
      <c r="V80" s="42">
        <f t="shared" si="8"/>
        <v>0.20786516853932585</v>
      </c>
      <c r="W80" s="32" t="s">
        <v>297</v>
      </c>
      <c r="X80" s="57" t="s">
        <v>298</v>
      </c>
      <c r="Y80" s="32"/>
      <c r="Z80" s="32"/>
    </row>
    <row r="81" spans="1:27" ht="90" x14ac:dyDescent="0.25">
      <c r="A81" s="25" t="s">
        <v>144</v>
      </c>
      <c r="B81" s="14" t="s">
        <v>31</v>
      </c>
      <c r="C81" s="11" t="s">
        <v>122</v>
      </c>
      <c r="D81" s="14" t="s">
        <v>155</v>
      </c>
      <c r="E81" s="4" t="s">
        <v>146</v>
      </c>
      <c r="F81" s="26">
        <v>0.11</v>
      </c>
      <c r="G81" s="54">
        <f t="shared" si="9"/>
        <v>0.20786516853932585</v>
      </c>
      <c r="H81" s="2" t="s">
        <v>17</v>
      </c>
      <c r="I81" s="2" t="s">
        <v>156</v>
      </c>
      <c r="J81" s="7">
        <v>1</v>
      </c>
      <c r="K81" s="33">
        <v>1</v>
      </c>
      <c r="L81" s="33">
        <v>1</v>
      </c>
      <c r="M81" s="33">
        <v>1</v>
      </c>
      <c r="N81" s="33">
        <v>1</v>
      </c>
      <c r="O81" s="39"/>
      <c r="P81" s="39">
        <v>1</v>
      </c>
      <c r="Q81" s="39">
        <v>1</v>
      </c>
      <c r="R81" s="39">
        <v>1</v>
      </c>
      <c r="S81" s="5">
        <v>1</v>
      </c>
      <c r="T81" s="32">
        <f t="shared" si="6"/>
        <v>4</v>
      </c>
      <c r="U81" s="43">
        <f t="shared" si="7"/>
        <v>1</v>
      </c>
      <c r="V81" s="42">
        <f t="shared" si="8"/>
        <v>0.20786516853932585</v>
      </c>
      <c r="W81" s="32" t="s">
        <v>407</v>
      </c>
      <c r="X81" s="57" t="s">
        <v>299</v>
      </c>
      <c r="Y81" s="32"/>
      <c r="Z81" s="5"/>
    </row>
    <row r="82" spans="1:27" ht="45" x14ac:dyDescent="0.25">
      <c r="A82" s="25" t="s">
        <v>144</v>
      </c>
      <c r="B82" s="36" t="s">
        <v>31</v>
      </c>
      <c r="C82" s="35" t="s">
        <v>122</v>
      </c>
      <c r="D82" s="36" t="s">
        <v>157</v>
      </c>
      <c r="E82" s="33" t="s">
        <v>146</v>
      </c>
      <c r="F82" s="28">
        <v>0.11</v>
      </c>
      <c r="G82" s="54">
        <f t="shared" si="9"/>
        <v>0.20786516853932585</v>
      </c>
      <c r="H82" s="37" t="s">
        <v>30</v>
      </c>
      <c r="I82" s="37" t="s">
        <v>158</v>
      </c>
      <c r="J82" s="7">
        <f>SUM(K82:N82)</f>
        <v>2</v>
      </c>
      <c r="K82" s="40">
        <v>1</v>
      </c>
      <c r="L82" s="33">
        <v>0</v>
      </c>
      <c r="M82" s="33">
        <v>1</v>
      </c>
      <c r="N82" s="33">
        <v>0</v>
      </c>
      <c r="O82" s="39"/>
      <c r="P82" s="39">
        <v>1</v>
      </c>
      <c r="Q82" s="39">
        <v>0</v>
      </c>
      <c r="R82" s="39">
        <v>1</v>
      </c>
      <c r="S82" s="5">
        <v>0</v>
      </c>
      <c r="T82" s="32">
        <f t="shared" si="6"/>
        <v>2</v>
      </c>
      <c r="U82" s="43">
        <f t="shared" si="7"/>
        <v>1</v>
      </c>
      <c r="V82" s="42">
        <f t="shared" si="8"/>
        <v>0.20786516853932585</v>
      </c>
      <c r="W82" s="32" t="s">
        <v>300</v>
      </c>
      <c r="X82" s="107" t="s">
        <v>408</v>
      </c>
      <c r="Y82" s="32"/>
      <c r="Z82" s="5"/>
    </row>
    <row r="83" spans="1:27" ht="116.25" customHeight="1" x14ac:dyDescent="0.25">
      <c r="A83" s="25" t="s">
        <v>144</v>
      </c>
      <c r="B83" s="36" t="s">
        <v>31</v>
      </c>
      <c r="C83" s="35" t="s">
        <v>122</v>
      </c>
      <c r="D83" s="38" t="s">
        <v>159</v>
      </c>
      <c r="E83" s="33" t="s">
        <v>146</v>
      </c>
      <c r="F83" s="28">
        <v>0.11</v>
      </c>
      <c r="G83" s="54">
        <f t="shared" si="9"/>
        <v>0.20786516853932585</v>
      </c>
      <c r="H83" s="37" t="s">
        <v>17</v>
      </c>
      <c r="I83" s="37" t="s">
        <v>160</v>
      </c>
      <c r="J83" s="7">
        <v>1</v>
      </c>
      <c r="K83" s="33">
        <v>1</v>
      </c>
      <c r="L83" s="33">
        <v>1</v>
      </c>
      <c r="M83" s="33">
        <v>1</v>
      </c>
      <c r="N83" s="33">
        <v>1</v>
      </c>
      <c r="O83" s="39"/>
      <c r="P83" s="39">
        <v>1</v>
      </c>
      <c r="Q83" s="39">
        <v>1</v>
      </c>
      <c r="R83" s="39">
        <v>1</v>
      </c>
      <c r="S83" s="5">
        <v>1</v>
      </c>
      <c r="T83" s="32">
        <f t="shared" si="6"/>
        <v>4</v>
      </c>
      <c r="U83" s="43">
        <f t="shared" si="7"/>
        <v>1</v>
      </c>
      <c r="V83" s="42">
        <f t="shared" si="8"/>
        <v>0.20786516853932585</v>
      </c>
      <c r="W83" s="32" t="s">
        <v>302</v>
      </c>
      <c r="X83" s="57" t="s">
        <v>301</v>
      </c>
      <c r="Y83" s="32" t="s">
        <v>409</v>
      </c>
      <c r="Z83" s="5"/>
    </row>
    <row r="84" spans="1:27" ht="78.75" x14ac:dyDescent="0.25">
      <c r="A84" s="25" t="s">
        <v>144</v>
      </c>
      <c r="B84" s="36" t="s">
        <v>31</v>
      </c>
      <c r="C84" s="35" t="s">
        <v>122</v>
      </c>
      <c r="D84" s="34" t="s">
        <v>233</v>
      </c>
      <c r="E84" s="33" t="s">
        <v>121</v>
      </c>
      <c r="F84" s="28">
        <v>0.11</v>
      </c>
      <c r="G84" s="54">
        <f t="shared" si="9"/>
        <v>0.20786516853932585</v>
      </c>
      <c r="H84" s="37" t="s">
        <v>17</v>
      </c>
      <c r="I84" s="37" t="s">
        <v>34</v>
      </c>
      <c r="J84" s="7">
        <v>1</v>
      </c>
      <c r="K84" s="33">
        <v>1</v>
      </c>
      <c r="L84" s="33">
        <v>1</v>
      </c>
      <c r="M84" s="33">
        <v>1</v>
      </c>
      <c r="N84" s="33">
        <v>1</v>
      </c>
      <c r="O84" s="39"/>
      <c r="P84" s="39">
        <v>1</v>
      </c>
      <c r="Q84" s="39">
        <v>1</v>
      </c>
      <c r="R84" s="39">
        <v>1</v>
      </c>
      <c r="S84" s="5">
        <v>1</v>
      </c>
      <c r="T84" s="32">
        <f t="shared" si="6"/>
        <v>4</v>
      </c>
      <c r="U84" s="43">
        <f t="shared" si="7"/>
        <v>1</v>
      </c>
      <c r="V84" s="42">
        <f t="shared" si="8"/>
        <v>0.20786516853932585</v>
      </c>
      <c r="W84" s="32" t="s">
        <v>304</v>
      </c>
      <c r="X84" s="57" t="s">
        <v>303</v>
      </c>
      <c r="Y84" s="32"/>
      <c r="Z84" s="6"/>
    </row>
    <row r="85" spans="1:27" ht="45" x14ac:dyDescent="0.25">
      <c r="A85" s="25" t="s">
        <v>144</v>
      </c>
      <c r="B85" s="36" t="s">
        <v>31</v>
      </c>
      <c r="C85" s="35" t="s">
        <v>122</v>
      </c>
      <c r="D85" s="34" t="s">
        <v>161</v>
      </c>
      <c r="E85" s="33" t="s">
        <v>121</v>
      </c>
      <c r="F85" s="28">
        <v>0.11</v>
      </c>
      <c r="G85" s="54">
        <f t="shared" si="9"/>
        <v>0.20786516853932585</v>
      </c>
      <c r="H85" s="37" t="s">
        <v>59</v>
      </c>
      <c r="I85" s="37" t="s">
        <v>118</v>
      </c>
      <c r="J85" s="96">
        <v>1</v>
      </c>
      <c r="K85" s="33">
        <v>0</v>
      </c>
      <c r="L85" s="37">
        <v>1</v>
      </c>
      <c r="M85" s="37">
        <v>0</v>
      </c>
      <c r="N85" s="37">
        <v>0</v>
      </c>
      <c r="O85" s="39"/>
      <c r="P85" s="39">
        <v>0</v>
      </c>
      <c r="Q85" s="45">
        <v>1</v>
      </c>
      <c r="R85" s="45">
        <v>0</v>
      </c>
      <c r="S85" s="109">
        <v>0</v>
      </c>
      <c r="T85" s="32">
        <f t="shared" si="6"/>
        <v>1</v>
      </c>
      <c r="U85" s="43">
        <f>Q85</f>
        <v>1</v>
      </c>
      <c r="V85" s="42">
        <f t="shared" si="8"/>
        <v>0.20786516853932585</v>
      </c>
      <c r="W85" s="32" t="s">
        <v>384</v>
      </c>
      <c r="X85" s="57" t="s">
        <v>281</v>
      </c>
      <c r="Y85" s="32"/>
      <c r="Z85" s="6"/>
    </row>
    <row r="86" spans="1:27" s="89" customFormat="1" ht="90" x14ac:dyDescent="0.25">
      <c r="A86" s="3" t="s">
        <v>162</v>
      </c>
      <c r="B86" s="6" t="s">
        <v>31</v>
      </c>
      <c r="C86" s="65" t="s">
        <v>32</v>
      </c>
      <c r="D86" s="6" t="s">
        <v>163</v>
      </c>
      <c r="E86" s="32" t="s">
        <v>164</v>
      </c>
      <c r="F86" s="41">
        <v>6.25E-2</v>
      </c>
      <c r="G86" s="66">
        <f t="shared" si="9"/>
        <v>0.20786516853932585</v>
      </c>
      <c r="H86" s="31" t="s">
        <v>94</v>
      </c>
      <c r="I86" s="17" t="s">
        <v>165</v>
      </c>
      <c r="J86" s="96">
        <v>1</v>
      </c>
      <c r="K86" s="96">
        <v>1</v>
      </c>
      <c r="L86" s="96">
        <v>1</v>
      </c>
      <c r="M86" s="96">
        <v>1</v>
      </c>
      <c r="N86" s="96">
        <v>1</v>
      </c>
      <c r="O86" s="5">
        <f>SUM(P86:S86)</f>
        <v>3062</v>
      </c>
      <c r="P86" s="5">
        <v>722</v>
      </c>
      <c r="Q86" s="5">
        <v>925</v>
      </c>
      <c r="R86" s="5">
        <v>878</v>
      </c>
      <c r="S86" s="5">
        <v>537</v>
      </c>
      <c r="T86" s="32">
        <f t="shared" si="6"/>
        <v>3062</v>
      </c>
      <c r="U86" s="106">
        <v>1</v>
      </c>
      <c r="V86" s="42">
        <f>U86*G86</f>
        <v>0.20786516853932585</v>
      </c>
      <c r="W86" s="104" t="s">
        <v>431</v>
      </c>
      <c r="X86" s="57" t="s">
        <v>432</v>
      </c>
      <c r="Y86" s="32"/>
      <c r="Z86" s="6"/>
    </row>
    <row r="87" spans="1:27" s="89" customFormat="1" ht="45" x14ac:dyDescent="0.25">
      <c r="A87" s="3" t="s">
        <v>162</v>
      </c>
      <c r="B87" s="6" t="s">
        <v>31</v>
      </c>
      <c r="C87" s="65" t="s">
        <v>32</v>
      </c>
      <c r="D87" s="6" t="s">
        <v>166</v>
      </c>
      <c r="E87" s="32" t="s">
        <v>164</v>
      </c>
      <c r="F87" s="41">
        <v>6.25E-2</v>
      </c>
      <c r="G87" s="66">
        <f t="shared" si="9"/>
        <v>0.20786516853932585</v>
      </c>
      <c r="H87" s="31" t="s">
        <v>30</v>
      </c>
      <c r="I87" s="17" t="s">
        <v>129</v>
      </c>
      <c r="J87" s="105">
        <f>SUM(K87:N87)</f>
        <v>148</v>
      </c>
      <c r="K87" s="105">
        <v>36</v>
      </c>
      <c r="L87" s="105">
        <v>38</v>
      </c>
      <c r="M87" s="7">
        <v>38</v>
      </c>
      <c r="N87" s="105">
        <v>36</v>
      </c>
      <c r="O87" s="5">
        <f>SUM(P87:S87)</f>
        <v>150</v>
      </c>
      <c r="P87" s="5">
        <v>36</v>
      </c>
      <c r="Q87" s="5">
        <v>38</v>
      </c>
      <c r="R87" s="5">
        <v>37</v>
      </c>
      <c r="S87" s="5">
        <v>39</v>
      </c>
      <c r="T87" s="32">
        <f t="shared" si="6"/>
        <v>150</v>
      </c>
      <c r="U87" s="106">
        <f>O87/T87</f>
        <v>1</v>
      </c>
      <c r="V87" s="42">
        <f t="shared" si="8"/>
        <v>0.20786516853932585</v>
      </c>
      <c r="W87" s="104" t="s">
        <v>433</v>
      </c>
      <c r="X87" s="57" t="s">
        <v>434</v>
      </c>
      <c r="Y87" s="32"/>
      <c r="Z87" s="57"/>
      <c r="AA87" s="103"/>
    </row>
    <row r="88" spans="1:27" s="89" customFormat="1" ht="157.5" x14ac:dyDescent="0.25">
      <c r="A88" s="3" t="s">
        <v>162</v>
      </c>
      <c r="B88" s="6" t="s">
        <v>31</v>
      </c>
      <c r="C88" s="65" t="s">
        <v>32</v>
      </c>
      <c r="D88" s="6" t="s">
        <v>167</v>
      </c>
      <c r="E88" s="32" t="s">
        <v>164</v>
      </c>
      <c r="F88" s="41">
        <v>6.25E-2</v>
      </c>
      <c r="G88" s="66">
        <f t="shared" si="9"/>
        <v>0.20786516853932585</v>
      </c>
      <c r="H88" s="31" t="s">
        <v>30</v>
      </c>
      <c r="I88" s="17" t="s">
        <v>168</v>
      </c>
      <c r="J88" s="96">
        <v>1</v>
      </c>
      <c r="K88" s="96">
        <v>0.1</v>
      </c>
      <c r="L88" s="96">
        <v>0.3</v>
      </c>
      <c r="M88" s="96">
        <v>0.3</v>
      </c>
      <c r="N88" s="96">
        <v>0.3</v>
      </c>
      <c r="O88" s="5"/>
      <c r="P88" s="19">
        <v>0.1</v>
      </c>
      <c r="Q88" s="19">
        <v>0.3</v>
      </c>
      <c r="R88" s="19">
        <v>0.3</v>
      </c>
      <c r="S88" s="19">
        <v>0.3</v>
      </c>
      <c r="T88" s="94">
        <f t="shared" si="6"/>
        <v>1</v>
      </c>
      <c r="U88" s="106">
        <v>1</v>
      </c>
      <c r="V88" s="42">
        <f t="shared" si="8"/>
        <v>0.20786516853932585</v>
      </c>
      <c r="W88" s="104" t="s">
        <v>435</v>
      </c>
      <c r="X88" s="104" t="s">
        <v>436</v>
      </c>
      <c r="Z88" s="32"/>
      <c r="AA88" s="103"/>
    </row>
    <row r="89" spans="1:27" s="89" customFormat="1" ht="45" x14ac:dyDescent="0.25">
      <c r="A89" s="3" t="s">
        <v>162</v>
      </c>
      <c r="B89" s="6" t="s">
        <v>31</v>
      </c>
      <c r="C89" s="65" t="s">
        <v>32</v>
      </c>
      <c r="D89" s="6" t="s">
        <v>412</v>
      </c>
      <c r="E89" s="32" t="s">
        <v>164</v>
      </c>
      <c r="F89" s="41">
        <v>6.25E-2</v>
      </c>
      <c r="G89" s="66">
        <f t="shared" si="9"/>
        <v>0.20786516853932585</v>
      </c>
      <c r="H89" s="31" t="s">
        <v>17</v>
      </c>
      <c r="I89" s="17" t="s">
        <v>169</v>
      </c>
      <c r="J89" s="105">
        <v>1</v>
      </c>
      <c r="K89" s="105">
        <v>1</v>
      </c>
      <c r="L89" s="105">
        <v>1</v>
      </c>
      <c r="M89" s="105">
        <v>1</v>
      </c>
      <c r="N89" s="105">
        <v>1</v>
      </c>
      <c r="O89" s="5"/>
      <c r="P89" s="5">
        <v>1</v>
      </c>
      <c r="Q89" s="5">
        <v>1</v>
      </c>
      <c r="R89" s="5">
        <v>1</v>
      </c>
      <c r="S89" s="5">
        <v>1</v>
      </c>
      <c r="T89" s="32">
        <f t="shared" si="6"/>
        <v>4</v>
      </c>
      <c r="U89" s="43">
        <f t="shared" si="7"/>
        <v>1</v>
      </c>
      <c r="V89" s="42">
        <f t="shared" si="8"/>
        <v>0.20786516853932585</v>
      </c>
      <c r="W89" s="32" t="s">
        <v>437</v>
      </c>
      <c r="X89" s="104" t="s">
        <v>438</v>
      </c>
      <c r="Y89" s="32"/>
      <c r="Z89" s="6"/>
    </row>
    <row r="90" spans="1:27" s="89" customFormat="1" ht="90" x14ac:dyDescent="0.25">
      <c r="A90" s="3" t="s">
        <v>162</v>
      </c>
      <c r="B90" s="6" t="s">
        <v>31</v>
      </c>
      <c r="C90" s="65" t="s">
        <v>32</v>
      </c>
      <c r="D90" s="6" t="s">
        <v>170</v>
      </c>
      <c r="E90" s="32" t="s">
        <v>171</v>
      </c>
      <c r="F90" s="41">
        <v>6.25E-2</v>
      </c>
      <c r="G90" s="66">
        <f t="shared" si="9"/>
        <v>0.20786516853932585</v>
      </c>
      <c r="H90" s="31" t="s">
        <v>17</v>
      </c>
      <c r="I90" s="17" t="s">
        <v>172</v>
      </c>
      <c r="J90" s="96">
        <v>1</v>
      </c>
      <c r="K90" s="102">
        <v>1</v>
      </c>
      <c r="L90" s="102">
        <v>1</v>
      </c>
      <c r="M90" s="102">
        <v>1</v>
      </c>
      <c r="N90" s="102">
        <v>1</v>
      </c>
      <c r="O90" s="5"/>
      <c r="P90" s="19">
        <v>1</v>
      </c>
      <c r="Q90" s="19">
        <v>1</v>
      </c>
      <c r="R90" s="19">
        <v>1</v>
      </c>
      <c r="S90" s="19">
        <v>1</v>
      </c>
      <c r="T90" s="32">
        <f t="shared" si="6"/>
        <v>4</v>
      </c>
      <c r="U90" s="43">
        <f t="shared" si="7"/>
        <v>1</v>
      </c>
      <c r="V90" s="42">
        <f t="shared" si="8"/>
        <v>0.20786516853932585</v>
      </c>
      <c r="W90" s="32" t="s">
        <v>423</v>
      </c>
      <c r="X90" s="57" t="s">
        <v>424</v>
      </c>
      <c r="Y90" s="32"/>
      <c r="Z90" s="6"/>
      <c r="AA90" s="103"/>
    </row>
    <row r="91" spans="1:27" s="89" customFormat="1" ht="45" x14ac:dyDescent="0.25">
      <c r="A91" s="3" t="s">
        <v>162</v>
      </c>
      <c r="B91" s="6" t="s">
        <v>31</v>
      </c>
      <c r="C91" s="65" t="s">
        <v>32</v>
      </c>
      <c r="D91" s="6" t="s">
        <v>173</v>
      </c>
      <c r="E91" s="32" t="s">
        <v>171</v>
      </c>
      <c r="F91" s="41">
        <v>6.25E-2</v>
      </c>
      <c r="G91" s="66">
        <f t="shared" si="9"/>
        <v>0.20786516853932585</v>
      </c>
      <c r="H91" s="31" t="s">
        <v>17</v>
      </c>
      <c r="I91" s="17" t="s">
        <v>174</v>
      </c>
      <c r="J91" s="96">
        <v>1</v>
      </c>
      <c r="K91" s="102">
        <v>1</v>
      </c>
      <c r="L91" s="102">
        <v>1</v>
      </c>
      <c r="M91" s="102">
        <v>1</v>
      </c>
      <c r="N91" s="102">
        <v>1</v>
      </c>
      <c r="O91" s="5"/>
      <c r="P91" s="19">
        <v>1</v>
      </c>
      <c r="Q91" s="19">
        <v>1</v>
      </c>
      <c r="R91" s="19">
        <v>1</v>
      </c>
      <c r="S91" s="19">
        <v>1</v>
      </c>
      <c r="T91" s="32">
        <f t="shared" si="6"/>
        <v>4</v>
      </c>
      <c r="U91" s="43">
        <f t="shared" si="7"/>
        <v>1</v>
      </c>
      <c r="V91" s="42">
        <f t="shared" si="8"/>
        <v>0.20786516853932585</v>
      </c>
      <c r="W91" s="32" t="s">
        <v>425</v>
      </c>
      <c r="X91" s="57" t="s">
        <v>426</v>
      </c>
      <c r="Y91" s="32"/>
      <c r="Z91" s="6"/>
      <c r="AA91" s="103"/>
    </row>
    <row r="92" spans="1:27" s="89" customFormat="1" ht="45" x14ac:dyDescent="0.25">
      <c r="A92" s="3" t="s">
        <v>162</v>
      </c>
      <c r="B92" s="6" t="s">
        <v>31</v>
      </c>
      <c r="C92" s="65" t="s">
        <v>32</v>
      </c>
      <c r="D92" s="6" t="s">
        <v>175</v>
      </c>
      <c r="E92" s="32" t="s">
        <v>171</v>
      </c>
      <c r="F92" s="41">
        <v>6.25E-2</v>
      </c>
      <c r="G92" s="66">
        <f t="shared" si="9"/>
        <v>0.20786516853932585</v>
      </c>
      <c r="H92" s="31" t="s">
        <v>17</v>
      </c>
      <c r="I92" s="17" t="s">
        <v>176</v>
      </c>
      <c r="J92" s="96">
        <v>1</v>
      </c>
      <c r="K92" s="102">
        <v>1</v>
      </c>
      <c r="L92" s="102">
        <v>1</v>
      </c>
      <c r="M92" s="102">
        <v>1</v>
      </c>
      <c r="N92" s="102">
        <v>1</v>
      </c>
      <c r="O92" s="5"/>
      <c r="P92" s="19">
        <v>1</v>
      </c>
      <c r="Q92" s="19">
        <v>1</v>
      </c>
      <c r="R92" s="19">
        <v>1</v>
      </c>
      <c r="S92" s="19">
        <v>1</v>
      </c>
      <c r="T92" s="32">
        <f t="shared" si="6"/>
        <v>4</v>
      </c>
      <c r="U92" s="43">
        <f t="shared" si="7"/>
        <v>1</v>
      </c>
      <c r="V92" s="42">
        <f t="shared" si="8"/>
        <v>0.20786516853932585</v>
      </c>
      <c r="W92" s="32" t="s">
        <v>427</v>
      </c>
      <c r="X92" s="57" t="s">
        <v>428</v>
      </c>
      <c r="Y92" s="32"/>
      <c r="Z92" s="6"/>
      <c r="AA92" s="103"/>
    </row>
    <row r="93" spans="1:27" s="89" customFormat="1" ht="45" x14ac:dyDescent="0.25">
      <c r="A93" s="3" t="s">
        <v>162</v>
      </c>
      <c r="B93" s="6" t="s">
        <v>31</v>
      </c>
      <c r="C93" s="65" t="s">
        <v>32</v>
      </c>
      <c r="D93" s="6" t="s">
        <v>177</v>
      </c>
      <c r="E93" s="32" t="s">
        <v>178</v>
      </c>
      <c r="F93" s="41">
        <v>6.25E-2</v>
      </c>
      <c r="G93" s="66">
        <f t="shared" si="9"/>
        <v>0.20786516853932585</v>
      </c>
      <c r="H93" s="31" t="s">
        <v>30</v>
      </c>
      <c r="I93" s="17" t="s">
        <v>110</v>
      </c>
      <c r="J93" s="21">
        <f>SUM(K93:N93)</f>
        <v>1</v>
      </c>
      <c r="K93" s="21">
        <v>1</v>
      </c>
      <c r="L93" s="105">
        <v>0</v>
      </c>
      <c r="M93" s="105">
        <v>0</v>
      </c>
      <c r="N93" s="105">
        <v>0</v>
      </c>
      <c r="O93" s="5"/>
      <c r="P93" s="5">
        <v>1</v>
      </c>
      <c r="Q93" s="5">
        <v>0</v>
      </c>
      <c r="R93" s="5">
        <v>0</v>
      </c>
      <c r="S93" s="5">
        <v>0</v>
      </c>
      <c r="T93" s="32">
        <f t="shared" si="6"/>
        <v>1</v>
      </c>
      <c r="U93" s="43">
        <f t="shared" si="7"/>
        <v>1</v>
      </c>
      <c r="V93" s="42">
        <f t="shared" si="8"/>
        <v>0.20786516853932585</v>
      </c>
      <c r="W93" s="32" t="s">
        <v>385</v>
      </c>
      <c r="X93" s="57" t="s">
        <v>386</v>
      </c>
      <c r="Y93" s="32"/>
      <c r="Z93" s="6"/>
    </row>
    <row r="94" spans="1:27" s="89" customFormat="1" ht="45" x14ac:dyDescent="0.25">
      <c r="A94" s="3" t="s">
        <v>162</v>
      </c>
      <c r="B94" s="6" t="s">
        <v>31</v>
      </c>
      <c r="C94" s="65" t="s">
        <v>32</v>
      </c>
      <c r="D94" s="6" t="s">
        <v>179</v>
      </c>
      <c r="E94" s="32" t="s">
        <v>171</v>
      </c>
      <c r="F94" s="41">
        <v>6.25E-2</v>
      </c>
      <c r="G94" s="66">
        <f t="shared" si="9"/>
        <v>0.20786516853932585</v>
      </c>
      <c r="H94" s="31" t="s">
        <v>17</v>
      </c>
      <c r="I94" s="17" t="s">
        <v>180</v>
      </c>
      <c r="J94" s="96">
        <v>1</v>
      </c>
      <c r="K94" s="102">
        <v>1</v>
      </c>
      <c r="L94" s="102">
        <v>1</v>
      </c>
      <c r="M94" s="102">
        <v>1</v>
      </c>
      <c r="N94" s="102">
        <v>1</v>
      </c>
      <c r="O94" s="5"/>
      <c r="P94" s="19">
        <v>1</v>
      </c>
      <c r="Q94" s="19">
        <v>1</v>
      </c>
      <c r="R94" s="19">
        <v>1</v>
      </c>
      <c r="S94" s="19">
        <v>1</v>
      </c>
      <c r="T94" s="32">
        <f t="shared" si="6"/>
        <v>4</v>
      </c>
      <c r="U94" s="43">
        <f t="shared" si="7"/>
        <v>1</v>
      </c>
      <c r="V94" s="42">
        <f t="shared" si="8"/>
        <v>0.20786516853932585</v>
      </c>
      <c r="W94" s="32" t="s">
        <v>429</v>
      </c>
      <c r="X94" s="57" t="s">
        <v>430</v>
      </c>
      <c r="Y94" s="32"/>
      <c r="Z94" s="6"/>
      <c r="AA94" s="103"/>
    </row>
    <row r="95" spans="1:27" s="89" customFormat="1" ht="90" x14ac:dyDescent="0.25">
      <c r="A95" s="3" t="s">
        <v>162</v>
      </c>
      <c r="B95" s="6" t="s">
        <v>31</v>
      </c>
      <c r="C95" s="65" t="s">
        <v>32</v>
      </c>
      <c r="D95" s="6" t="s">
        <v>181</v>
      </c>
      <c r="E95" s="32" t="s">
        <v>178</v>
      </c>
      <c r="F95" s="41">
        <v>6.25E-2</v>
      </c>
      <c r="G95" s="66">
        <f t="shared" si="9"/>
        <v>0.20786516853932585</v>
      </c>
      <c r="H95" s="31" t="s">
        <v>30</v>
      </c>
      <c r="I95" s="17" t="s">
        <v>182</v>
      </c>
      <c r="J95" s="21">
        <f>SUM(K95:N95)</f>
        <v>4</v>
      </c>
      <c r="K95" s="21">
        <v>1</v>
      </c>
      <c r="L95" s="21">
        <v>1</v>
      </c>
      <c r="M95" s="21">
        <v>1</v>
      </c>
      <c r="N95" s="21">
        <v>1</v>
      </c>
      <c r="O95" s="5"/>
      <c r="P95" s="5">
        <v>1</v>
      </c>
      <c r="Q95" s="5">
        <v>1</v>
      </c>
      <c r="R95" s="5">
        <v>1</v>
      </c>
      <c r="S95" s="5">
        <v>1</v>
      </c>
      <c r="T95" s="32">
        <f t="shared" si="6"/>
        <v>4</v>
      </c>
      <c r="U95" s="43">
        <f t="shared" si="7"/>
        <v>1</v>
      </c>
      <c r="V95" s="42">
        <f t="shared" si="8"/>
        <v>0.20786516853932585</v>
      </c>
      <c r="W95" s="127" t="s">
        <v>440</v>
      </c>
      <c r="X95" s="34" t="s">
        <v>442</v>
      </c>
      <c r="Y95" s="32"/>
      <c r="Z95" s="6"/>
      <c r="AA95" s="103"/>
    </row>
    <row r="96" spans="1:27" s="89" customFormat="1" ht="78.75" x14ac:dyDescent="0.25">
      <c r="A96" s="3" t="s">
        <v>162</v>
      </c>
      <c r="B96" s="6" t="s">
        <v>31</v>
      </c>
      <c r="C96" s="65" t="s">
        <v>32</v>
      </c>
      <c r="D96" s="6" t="s">
        <v>183</v>
      </c>
      <c r="E96" s="32" t="s">
        <v>178</v>
      </c>
      <c r="F96" s="41">
        <v>6.25E-2</v>
      </c>
      <c r="G96" s="66">
        <f t="shared" si="9"/>
        <v>0.20786516853932585</v>
      </c>
      <c r="H96" s="31" t="s">
        <v>30</v>
      </c>
      <c r="I96" s="17" t="s">
        <v>184</v>
      </c>
      <c r="J96" s="21">
        <f>SUM(K96:N96)</f>
        <v>57</v>
      </c>
      <c r="K96" s="21">
        <v>14</v>
      </c>
      <c r="L96" s="21">
        <v>16</v>
      </c>
      <c r="M96" s="21">
        <v>14</v>
      </c>
      <c r="N96" s="21">
        <v>13</v>
      </c>
      <c r="O96" s="5"/>
      <c r="P96" s="5">
        <v>14</v>
      </c>
      <c r="Q96" s="5">
        <v>16</v>
      </c>
      <c r="R96" s="5">
        <v>14</v>
      </c>
      <c r="S96" s="5">
        <v>13</v>
      </c>
      <c r="T96" s="32">
        <f t="shared" si="6"/>
        <v>57</v>
      </c>
      <c r="U96" s="43">
        <f t="shared" si="7"/>
        <v>1</v>
      </c>
      <c r="V96" s="42">
        <f t="shared" si="8"/>
        <v>0.20786516853932585</v>
      </c>
      <c r="W96" s="33" t="s">
        <v>441</v>
      </c>
      <c r="X96" s="34" t="s">
        <v>443</v>
      </c>
      <c r="Y96" s="32"/>
      <c r="Z96" s="6" t="s">
        <v>446</v>
      </c>
      <c r="AA96" s="103"/>
    </row>
    <row r="97" spans="1:27" s="89" customFormat="1" ht="56.25" x14ac:dyDescent="0.25">
      <c r="A97" s="3" t="s">
        <v>162</v>
      </c>
      <c r="B97" s="6" t="s">
        <v>31</v>
      </c>
      <c r="C97" s="65" t="s">
        <v>32</v>
      </c>
      <c r="D97" s="6" t="s">
        <v>185</v>
      </c>
      <c r="E97" s="32" t="s">
        <v>178</v>
      </c>
      <c r="F97" s="41">
        <v>6.25E-2</v>
      </c>
      <c r="G97" s="66">
        <f t="shared" si="9"/>
        <v>0.20786516853932585</v>
      </c>
      <c r="H97" s="31" t="s">
        <v>30</v>
      </c>
      <c r="I97" s="17" t="s">
        <v>186</v>
      </c>
      <c r="J97" s="96">
        <v>1</v>
      </c>
      <c r="K97" s="96">
        <v>0.1</v>
      </c>
      <c r="L97" s="96">
        <v>0.2</v>
      </c>
      <c r="M97" s="96">
        <v>0.4</v>
      </c>
      <c r="N97" s="96">
        <v>0.3</v>
      </c>
      <c r="O97" s="5"/>
      <c r="P97" s="19">
        <v>0.1</v>
      </c>
      <c r="Q97" s="19">
        <v>0.2</v>
      </c>
      <c r="R97" s="19">
        <v>0.4</v>
      </c>
      <c r="S97" s="19">
        <v>0.13</v>
      </c>
      <c r="T97" s="94">
        <f>SUM(P97:S97)</f>
        <v>0.83000000000000007</v>
      </c>
      <c r="U97" s="43">
        <f>+T97/J97</f>
        <v>0.83000000000000007</v>
      </c>
      <c r="V97" s="42">
        <f t="shared" si="8"/>
        <v>0.17252808988764048</v>
      </c>
      <c r="W97" s="32" t="s">
        <v>449</v>
      </c>
      <c r="X97" s="57"/>
      <c r="Z97" s="57"/>
    </row>
    <row r="98" spans="1:27" s="89" customFormat="1" ht="45" x14ac:dyDescent="0.25">
      <c r="A98" s="3" t="s">
        <v>162</v>
      </c>
      <c r="B98" s="6" t="s">
        <v>31</v>
      </c>
      <c r="C98" s="65" t="s">
        <v>32</v>
      </c>
      <c r="D98" s="57" t="s">
        <v>234</v>
      </c>
      <c r="E98" s="32" t="s">
        <v>121</v>
      </c>
      <c r="F98" s="41">
        <v>6.25E-2</v>
      </c>
      <c r="G98" s="66">
        <f t="shared" si="9"/>
        <v>0.20786516853932585</v>
      </c>
      <c r="H98" s="31" t="s">
        <v>17</v>
      </c>
      <c r="I98" s="31" t="s">
        <v>34</v>
      </c>
      <c r="J98" s="7">
        <v>1</v>
      </c>
      <c r="K98" s="32">
        <v>1</v>
      </c>
      <c r="L98" s="32">
        <v>1</v>
      </c>
      <c r="M98" s="32">
        <v>1</v>
      </c>
      <c r="N98" s="32">
        <v>1</v>
      </c>
      <c r="O98" s="5"/>
      <c r="P98" s="5">
        <v>1</v>
      </c>
      <c r="Q98" s="5">
        <v>1</v>
      </c>
      <c r="R98" s="5">
        <v>1</v>
      </c>
      <c r="S98" s="5">
        <v>1</v>
      </c>
      <c r="T98" s="32">
        <f t="shared" si="6"/>
        <v>4</v>
      </c>
      <c r="U98" s="43">
        <f t="shared" si="7"/>
        <v>1</v>
      </c>
      <c r="V98" s="42">
        <f t="shared" si="8"/>
        <v>0.20786516853932585</v>
      </c>
      <c r="W98" s="112" t="s">
        <v>279</v>
      </c>
      <c r="X98" s="101" t="s">
        <v>414</v>
      </c>
      <c r="Y98" s="32"/>
      <c r="Z98" s="6"/>
    </row>
    <row r="99" spans="1:27" s="89" customFormat="1" ht="60" x14ac:dyDescent="0.25">
      <c r="A99" s="3" t="s">
        <v>162</v>
      </c>
      <c r="B99" s="6" t="s">
        <v>31</v>
      </c>
      <c r="C99" s="65" t="s">
        <v>32</v>
      </c>
      <c r="D99" s="57" t="s">
        <v>188</v>
      </c>
      <c r="E99" s="32" t="s">
        <v>187</v>
      </c>
      <c r="F99" s="41">
        <v>6.25E-2</v>
      </c>
      <c r="G99" s="66">
        <f t="shared" si="9"/>
        <v>0.20786516853932585</v>
      </c>
      <c r="H99" s="128" t="s">
        <v>59</v>
      </c>
      <c r="I99" s="31" t="s">
        <v>118</v>
      </c>
      <c r="J99" s="96">
        <v>1</v>
      </c>
      <c r="K99" s="32">
        <v>0</v>
      </c>
      <c r="L99" s="31">
        <v>0.7</v>
      </c>
      <c r="M99" s="31">
        <v>0.1</v>
      </c>
      <c r="N99" s="31">
        <v>0.2</v>
      </c>
      <c r="O99" s="5"/>
      <c r="P99" s="19">
        <v>0</v>
      </c>
      <c r="Q99" s="19">
        <v>0.7</v>
      </c>
      <c r="R99" s="19">
        <v>0.1</v>
      </c>
      <c r="S99" s="19">
        <v>0.2</v>
      </c>
      <c r="T99" s="94">
        <f t="shared" si="6"/>
        <v>1</v>
      </c>
      <c r="U99" s="43">
        <f>Q99+R99+S99</f>
        <v>1</v>
      </c>
      <c r="V99" s="42">
        <f t="shared" si="8"/>
        <v>0.20786516853932585</v>
      </c>
      <c r="W99" s="129" t="s">
        <v>445</v>
      </c>
      <c r="X99" s="57" t="s">
        <v>444</v>
      </c>
      <c r="Y99" s="32"/>
      <c r="Z99" s="57"/>
      <c r="AA99" s="103"/>
    </row>
    <row r="100" spans="1:27" s="89" customFormat="1" ht="142.5" customHeight="1" x14ac:dyDescent="0.25">
      <c r="A100" s="3" t="s">
        <v>162</v>
      </c>
      <c r="B100" s="6" t="s">
        <v>31</v>
      </c>
      <c r="C100" s="65" t="s">
        <v>32</v>
      </c>
      <c r="D100" s="57" t="s">
        <v>189</v>
      </c>
      <c r="E100" s="32" t="s">
        <v>178</v>
      </c>
      <c r="F100" s="41">
        <v>6.25E-2</v>
      </c>
      <c r="G100" s="66">
        <f t="shared" si="9"/>
        <v>0.20786516853932585</v>
      </c>
      <c r="H100" s="31" t="s">
        <v>30</v>
      </c>
      <c r="I100" s="17" t="s">
        <v>115</v>
      </c>
      <c r="J100" s="21">
        <f>SUM(K100:N100)</f>
        <v>4</v>
      </c>
      <c r="K100" s="21">
        <v>1</v>
      </c>
      <c r="L100" s="21">
        <v>1</v>
      </c>
      <c r="M100" s="21">
        <v>2</v>
      </c>
      <c r="N100" s="21">
        <v>0</v>
      </c>
      <c r="O100" s="98"/>
      <c r="P100" s="5">
        <v>1</v>
      </c>
      <c r="Q100" s="5">
        <v>1</v>
      </c>
      <c r="R100" s="5">
        <v>2</v>
      </c>
      <c r="S100" s="5">
        <v>0</v>
      </c>
      <c r="T100" s="32">
        <f t="shared" si="6"/>
        <v>4</v>
      </c>
      <c r="U100" s="43">
        <f t="shared" si="7"/>
        <v>1</v>
      </c>
      <c r="V100" s="42">
        <f t="shared" si="8"/>
        <v>0.20786516853932585</v>
      </c>
      <c r="W100" s="32" t="s">
        <v>387</v>
      </c>
      <c r="X100" s="57" t="s">
        <v>376</v>
      </c>
      <c r="Y100" s="32"/>
      <c r="Z100" s="5"/>
    </row>
    <row r="101" spans="1:27" s="89" customFormat="1" ht="56.25" x14ac:dyDescent="0.25">
      <c r="A101" s="3" t="s">
        <v>162</v>
      </c>
      <c r="B101" s="6" t="s">
        <v>31</v>
      </c>
      <c r="C101" s="65" t="s">
        <v>32</v>
      </c>
      <c r="D101" s="57" t="s">
        <v>190</v>
      </c>
      <c r="E101" s="32" t="s">
        <v>191</v>
      </c>
      <c r="F101" s="41">
        <v>6.25E-2</v>
      </c>
      <c r="G101" s="66">
        <f t="shared" si="9"/>
        <v>0.20786516853932585</v>
      </c>
      <c r="H101" s="31" t="s">
        <v>30</v>
      </c>
      <c r="I101" s="17" t="s">
        <v>192</v>
      </c>
      <c r="J101" s="21">
        <f>SUM(K101:N101)</f>
        <v>10</v>
      </c>
      <c r="K101" s="21">
        <v>1</v>
      </c>
      <c r="L101" s="21">
        <v>3</v>
      </c>
      <c r="M101" s="21">
        <v>3</v>
      </c>
      <c r="N101" s="21">
        <v>3</v>
      </c>
      <c r="O101" s="98"/>
      <c r="P101" s="5">
        <v>1</v>
      </c>
      <c r="Q101" s="5">
        <v>3</v>
      </c>
      <c r="R101" s="5">
        <v>3</v>
      </c>
      <c r="S101" s="5">
        <v>3</v>
      </c>
      <c r="T101" s="32">
        <f t="shared" si="6"/>
        <v>10</v>
      </c>
      <c r="U101" s="43">
        <f t="shared" si="7"/>
        <v>1</v>
      </c>
      <c r="V101" s="42">
        <f t="shared" si="8"/>
        <v>0.20786516853932585</v>
      </c>
      <c r="W101" s="32" t="s">
        <v>447</v>
      </c>
      <c r="X101" s="57" t="s">
        <v>448</v>
      </c>
      <c r="Y101" s="32"/>
      <c r="Z101" s="5"/>
    </row>
    <row r="102" spans="1:27" ht="56.25" x14ac:dyDescent="0.25">
      <c r="A102" s="25" t="s">
        <v>193</v>
      </c>
      <c r="B102" s="36" t="s">
        <v>31</v>
      </c>
      <c r="C102" s="35" t="s">
        <v>32</v>
      </c>
      <c r="D102" s="36" t="s">
        <v>194</v>
      </c>
      <c r="E102" s="33" t="s">
        <v>187</v>
      </c>
      <c r="F102" s="64">
        <v>1</v>
      </c>
      <c r="G102" s="54">
        <f t="shared" si="9"/>
        <v>0.20786516853932585</v>
      </c>
      <c r="H102" s="37" t="s">
        <v>30</v>
      </c>
      <c r="I102" s="37" t="s">
        <v>195</v>
      </c>
      <c r="J102" s="19">
        <f>SUM(K102:N102)</f>
        <v>1</v>
      </c>
      <c r="K102" s="33">
        <v>0</v>
      </c>
      <c r="L102" s="37">
        <v>0.1</v>
      </c>
      <c r="M102" s="37">
        <v>0.7</v>
      </c>
      <c r="N102" s="37">
        <v>0.2</v>
      </c>
      <c r="O102" s="39"/>
      <c r="P102" s="39">
        <v>0</v>
      </c>
      <c r="Q102" s="45">
        <v>0.1</v>
      </c>
      <c r="R102" s="45">
        <v>0.7</v>
      </c>
      <c r="S102" s="19">
        <v>0.2</v>
      </c>
      <c r="T102" s="94">
        <f t="shared" si="6"/>
        <v>1</v>
      </c>
      <c r="U102" s="43">
        <f t="shared" si="7"/>
        <v>1</v>
      </c>
      <c r="V102" s="42">
        <f t="shared" si="8"/>
        <v>0.20786516853932585</v>
      </c>
      <c r="W102" s="32" t="s">
        <v>411</v>
      </c>
      <c r="X102" s="57" t="s">
        <v>410</v>
      </c>
      <c r="Y102" s="32"/>
      <c r="Z102" s="6"/>
    </row>
    <row r="103" spans="1:27" ht="202.5" customHeight="1" x14ac:dyDescent="0.25">
      <c r="A103" s="25" t="s">
        <v>239</v>
      </c>
      <c r="B103" s="14" t="s">
        <v>31</v>
      </c>
      <c r="C103" s="11" t="s">
        <v>32</v>
      </c>
      <c r="D103" s="9" t="s">
        <v>196</v>
      </c>
      <c r="E103" s="4" t="s">
        <v>197</v>
      </c>
      <c r="F103" s="10">
        <v>0.2</v>
      </c>
      <c r="G103" s="54">
        <f t="shared" si="9"/>
        <v>0.20786516853932585</v>
      </c>
      <c r="H103" s="2" t="s">
        <v>94</v>
      </c>
      <c r="I103" s="2" t="s">
        <v>198</v>
      </c>
      <c r="J103" s="31">
        <v>0.9</v>
      </c>
      <c r="K103" s="37">
        <v>0.9</v>
      </c>
      <c r="L103" s="37">
        <v>0.9</v>
      </c>
      <c r="M103" s="37">
        <v>0.9</v>
      </c>
      <c r="N103" s="37">
        <v>0.9</v>
      </c>
      <c r="O103" s="33">
        <f t="shared" ref="O103:O109" si="10">SUM(P103:S103)</f>
        <v>4</v>
      </c>
      <c r="P103" s="90">
        <v>1</v>
      </c>
      <c r="Q103" s="130">
        <f>6/6</f>
        <v>1</v>
      </c>
      <c r="R103" s="130">
        <f>9/9</f>
        <v>1</v>
      </c>
      <c r="S103" s="109">
        <f>6/6</f>
        <v>1</v>
      </c>
      <c r="T103" s="31">
        <f>AVERAGE(P103:S103)</f>
        <v>1</v>
      </c>
      <c r="U103" s="43">
        <v>1</v>
      </c>
      <c r="V103" s="42">
        <f>U103*G103</f>
        <v>0.20786516853932585</v>
      </c>
      <c r="W103" s="124" t="s">
        <v>388</v>
      </c>
      <c r="X103" s="125" t="s">
        <v>415</v>
      </c>
      <c r="Y103" s="32"/>
      <c r="Z103" s="6"/>
    </row>
    <row r="104" spans="1:27" ht="396" customHeight="1" x14ac:dyDescent="0.25">
      <c r="A104" s="25" t="s">
        <v>239</v>
      </c>
      <c r="B104" s="14" t="s">
        <v>31</v>
      </c>
      <c r="C104" s="11" t="s">
        <v>32</v>
      </c>
      <c r="D104" s="9" t="s">
        <v>199</v>
      </c>
      <c r="E104" s="4" t="s">
        <v>197</v>
      </c>
      <c r="F104" s="10">
        <v>0.2</v>
      </c>
      <c r="G104" s="54">
        <f t="shared" si="9"/>
        <v>0.20786516853932585</v>
      </c>
      <c r="H104" s="2" t="s">
        <v>94</v>
      </c>
      <c r="I104" s="2" t="s">
        <v>198</v>
      </c>
      <c r="J104" s="31">
        <v>1</v>
      </c>
      <c r="K104" s="44">
        <v>1</v>
      </c>
      <c r="L104" s="44">
        <v>1</v>
      </c>
      <c r="M104" s="44">
        <v>1</v>
      </c>
      <c r="N104" s="44">
        <v>1</v>
      </c>
      <c r="O104" s="92">
        <f t="shared" si="10"/>
        <v>77</v>
      </c>
      <c r="P104" s="56">
        <v>30</v>
      </c>
      <c r="Q104" s="39">
        <v>12</v>
      </c>
      <c r="R104" s="39">
        <v>18</v>
      </c>
      <c r="S104" s="5">
        <v>17</v>
      </c>
      <c r="T104" s="32">
        <f t="shared" si="6"/>
        <v>77</v>
      </c>
      <c r="U104" s="43">
        <f>M104</f>
        <v>1</v>
      </c>
      <c r="V104" s="42">
        <f t="shared" si="8"/>
        <v>0.20786516853932585</v>
      </c>
      <c r="W104" s="124" t="s">
        <v>388</v>
      </c>
      <c r="X104" s="125" t="s">
        <v>389</v>
      </c>
      <c r="Y104" s="32"/>
      <c r="Z104" s="6"/>
    </row>
    <row r="105" spans="1:27" ht="249.75" customHeight="1" x14ac:dyDescent="0.25">
      <c r="A105" s="25" t="s">
        <v>239</v>
      </c>
      <c r="B105" s="14" t="s">
        <v>31</v>
      </c>
      <c r="C105" s="11" t="s">
        <v>32</v>
      </c>
      <c r="D105" s="9" t="s">
        <v>200</v>
      </c>
      <c r="E105" s="4" t="s">
        <v>197</v>
      </c>
      <c r="F105" s="10">
        <v>0.1</v>
      </c>
      <c r="G105" s="54">
        <f t="shared" si="9"/>
        <v>0.20786516853932585</v>
      </c>
      <c r="H105" s="2" t="s">
        <v>94</v>
      </c>
      <c r="I105" s="2" t="s">
        <v>198</v>
      </c>
      <c r="J105" s="31">
        <v>1</v>
      </c>
      <c r="K105" s="44">
        <v>1</v>
      </c>
      <c r="L105" s="44">
        <v>1</v>
      </c>
      <c r="M105" s="44">
        <v>1</v>
      </c>
      <c r="N105" s="44">
        <v>1</v>
      </c>
      <c r="O105" s="92">
        <f t="shared" si="10"/>
        <v>91</v>
      </c>
      <c r="P105" s="93">
        <v>17</v>
      </c>
      <c r="Q105" s="5">
        <v>19</v>
      </c>
      <c r="R105" s="5">
        <v>31</v>
      </c>
      <c r="S105" s="5">
        <v>24</v>
      </c>
      <c r="T105" s="32">
        <f t="shared" si="6"/>
        <v>91</v>
      </c>
      <c r="U105" s="43">
        <f>L104</f>
        <v>1</v>
      </c>
      <c r="V105" s="42">
        <f t="shared" si="8"/>
        <v>0.20786516853932585</v>
      </c>
      <c r="W105" s="124" t="s">
        <v>390</v>
      </c>
      <c r="X105" s="125" t="s">
        <v>391</v>
      </c>
      <c r="Y105" s="32"/>
      <c r="Z105" s="6"/>
    </row>
    <row r="106" spans="1:27" ht="282" customHeight="1" x14ac:dyDescent="0.25">
      <c r="A106" s="25" t="s">
        <v>239</v>
      </c>
      <c r="B106" s="36" t="s">
        <v>31</v>
      </c>
      <c r="C106" s="35" t="s">
        <v>32</v>
      </c>
      <c r="D106" s="34" t="s">
        <v>201</v>
      </c>
      <c r="E106" s="33" t="s">
        <v>197</v>
      </c>
      <c r="F106" s="64">
        <v>0.15</v>
      </c>
      <c r="G106" s="54">
        <f t="shared" si="9"/>
        <v>0.20786516853932585</v>
      </c>
      <c r="H106" s="37" t="s">
        <v>94</v>
      </c>
      <c r="I106" s="37" t="s">
        <v>198</v>
      </c>
      <c r="J106" s="31">
        <v>1</v>
      </c>
      <c r="K106" s="44">
        <v>1</v>
      </c>
      <c r="L106" s="44">
        <v>1</v>
      </c>
      <c r="M106" s="44">
        <v>1</v>
      </c>
      <c r="N106" s="44">
        <v>1</v>
      </c>
      <c r="O106" s="92">
        <f t="shared" si="10"/>
        <v>56</v>
      </c>
      <c r="P106" s="56">
        <v>24</v>
      </c>
      <c r="Q106" s="46">
        <v>9</v>
      </c>
      <c r="R106" s="46">
        <v>10</v>
      </c>
      <c r="S106" s="5">
        <v>13</v>
      </c>
      <c r="T106" s="32">
        <f t="shared" si="6"/>
        <v>56</v>
      </c>
      <c r="U106" s="43">
        <f>M106</f>
        <v>1</v>
      </c>
      <c r="V106" s="42">
        <f t="shared" si="8"/>
        <v>0.20786516853932585</v>
      </c>
      <c r="W106" s="124" t="s">
        <v>390</v>
      </c>
      <c r="X106" s="125" t="s">
        <v>392</v>
      </c>
      <c r="Y106" s="98"/>
      <c r="Z106" s="98"/>
    </row>
    <row r="107" spans="1:27" ht="270" x14ac:dyDescent="0.25">
      <c r="A107" s="25" t="s">
        <v>239</v>
      </c>
      <c r="B107" s="36" t="s">
        <v>31</v>
      </c>
      <c r="C107" s="35" t="s">
        <v>32</v>
      </c>
      <c r="D107" s="34" t="s">
        <v>202</v>
      </c>
      <c r="E107" s="33" t="s">
        <v>197</v>
      </c>
      <c r="F107" s="64">
        <v>0.1</v>
      </c>
      <c r="G107" s="54">
        <f t="shared" si="9"/>
        <v>0.20786516853932585</v>
      </c>
      <c r="H107" s="37" t="s">
        <v>94</v>
      </c>
      <c r="I107" s="37" t="s">
        <v>198</v>
      </c>
      <c r="J107" s="31">
        <v>1</v>
      </c>
      <c r="K107" s="44">
        <v>1</v>
      </c>
      <c r="L107" s="44">
        <v>1</v>
      </c>
      <c r="M107" s="44">
        <v>1</v>
      </c>
      <c r="N107" s="44">
        <v>1</v>
      </c>
      <c r="O107" s="33">
        <f t="shared" si="10"/>
        <v>69</v>
      </c>
      <c r="P107" s="56">
        <v>19</v>
      </c>
      <c r="Q107" s="46">
        <v>12</v>
      </c>
      <c r="R107" s="46">
        <v>19</v>
      </c>
      <c r="S107" s="5">
        <v>19</v>
      </c>
      <c r="T107" s="32">
        <f t="shared" si="6"/>
        <v>69</v>
      </c>
      <c r="U107" s="43">
        <f>M107</f>
        <v>1</v>
      </c>
      <c r="V107" s="42">
        <f t="shared" si="8"/>
        <v>0.20786516853932585</v>
      </c>
      <c r="W107" s="124" t="s">
        <v>390</v>
      </c>
      <c r="X107" s="125" t="s">
        <v>393</v>
      </c>
      <c r="Y107" s="98"/>
      <c r="Z107" s="98"/>
    </row>
    <row r="108" spans="1:27" ht="409.5" x14ac:dyDescent="0.25">
      <c r="A108" s="25" t="s">
        <v>239</v>
      </c>
      <c r="B108" s="14" t="s">
        <v>31</v>
      </c>
      <c r="C108" s="11" t="s">
        <v>32</v>
      </c>
      <c r="D108" s="34" t="s">
        <v>203</v>
      </c>
      <c r="E108" s="4" t="s">
        <v>197</v>
      </c>
      <c r="F108" s="10">
        <v>0.15</v>
      </c>
      <c r="G108" s="54">
        <f t="shared" si="9"/>
        <v>0.20786516853932585</v>
      </c>
      <c r="H108" s="2" t="s">
        <v>94</v>
      </c>
      <c r="I108" s="2" t="s">
        <v>198</v>
      </c>
      <c r="J108" s="31">
        <v>1</v>
      </c>
      <c r="K108" s="44">
        <v>1</v>
      </c>
      <c r="L108" s="44">
        <v>1</v>
      </c>
      <c r="M108" s="91">
        <v>1</v>
      </c>
      <c r="N108" s="44">
        <v>1</v>
      </c>
      <c r="O108" s="33">
        <f t="shared" si="10"/>
        <v>599</v>
      </c>
      <c r="P108" s="56">
        <v>190</v>
      </c>
      <c r="Q108" s="46">
        <v>128</v>
      </c>
      <c r="R108" s="5">
        <v>119</v>
      </c>
      <c r="S108" s="5">
        <v>162</v>
      </c>
      <c r="T108" s="32">
        <f t="shared" si="6"/>
        <v>599</v>
      </c>
      <c r="U108" s="43">
        <f>M108</f>
        <v>1</v>
      </c>
      <c r="V108" s="42">
        <f t="shared" si="8"/>
        <v>0.20786516853932585</v>
      </c>
      <c r="W108" s="124" t="s">
        <v>394</v>
      </c>
      <c r="X108" s="125" t="s">
        <v>395</v>
      </c>
      <c r="Y108" s="98"/>
      <c r="Z108" s="98"/>
    </row>
    <row r="109" spans="1:27" ht="405" x14ac:dyDescent="0.25">
      <c r="A109" s="25" t="s">
        <v>239</v>
      </c>
      <c r="B109" s="36" t="s">
        <v>31</v>
      </c>
      <c r="C109" s="35" t="s">
        <v>32</v>
      </c>
      <c r="D109" s="34" t="s">
        <v>218</v>
      </c>
      <c r="E109" s="33" t="s">
        <v>197</v>
      </c>
      <c r="F109" s="64">
        <v>0.1</v>
      </c>
      <c r="G109" s="54">
        <f t="shared" si="9"/>
        <v>0.20786516853932585</v>
      </c>
      <c r="H109" s="37" t="s">
        <v>94</v>
      </c>
      <c r="I109" s="37" t="s">
        <v>198</v>
      </c>
      <c r="J109" s="31">
        <v>1</v>
      </c>
      <c r="K109" s="44">
        <v>1</v>
      </c>
      <c r="L109" s="44">
        <v>1</v>
      </c>
      <c r="M109" s="44">
        <v>1</v>
      </c>
      <c r="N109" s="44">
        <v>1</v>
      </c>
      <c r="O109" s="33">
        <f t="shared" si="10"/>
        <v>53</v>
      </c>
      <c r="P109" s="56">
        <v>13</v>
      </c>
      <c r="Q109" s="46">
        <v>8</v>
      </c>
      <c r="R109" s="46">
        <v>12</v>
      </c>
      <c r="S109" s="5">
        <v>20</v>
      </c>
      <c r="T109" s="32">
        <f t="shared" si="6"/>
        <v>53</v>
      </c>
      <c r="U109" s="43">
        <f>M109</f>
        <v>1</v>
      </c>
      <c r="V109" s="42">
        <f t="shared" si="8"/>
        <v>0.20786516853932585</v>
      </c>
      <c r="W109" s="124" t="s">
        <v>390</v>
      </c>
      <c r="X109" s="126" t="s">
        <v>396</v>
      </c>
      <c r="Y109" s="98"/>
      <c r="Z109" s="98"/>
    </row>
    <row r="123" spans="2:2" x14ac:dyDescent="0.25">
      <c r="B123">
        <f>109-7</f>
        <v>102</v>
      </c>
    </row>
  </sheetData>
  <sheetProtection formatCells="0" formatColumns="0" formatRows="0" insertColumns="0" insertRows="0" insertHyperlinks="0" deleteColumns="0" deleteRows="0" sort="0" pivotTables="0"/>
  <mergeCells count="23">
    <mergeCell ref="X6:X7"/>
    <mergeCell ref="Y6:Y7"/>
    <mergeCell ref="Z6:Z7"/>
    <mergeCell ref="A6:A7"/>
    <mergeCell ref="D6:D7"/>
    <mergeCell ref="K6:N6"/>
    <mergeCell ref="O6:S6"/>
    <mergeCell ref="W6:W7"/>
    <mergeCell ref="U6:U7"/>
    <mergeCell ref="T6:T7"/>
    <mergeCell ref="V6:V7"/>
    <mergeCell ref="B6:B7"/>
    <mergeCell ref="C6:C7"/>
    <mergeCell ref="E6:E7"/>
    <mergeCell ref="F6:G6"/>
    <mergeCell ref="H6:J6"/>
    <mergeCell ref="A1:A4"/>
    <mergeCell ref="B1:T2"/>
    <mergeCell ref="B3:T4"/>
    <mergeCell ref="U1:Z1"/>
    <mergeCell ref="U2:Z2"/>
    <mergeCell ref="U3:Z3"/>
    <mergeCell ref="U4:Z4"/>
  </mergeCells>
  <hyperlinks>
    <hyperlink ref="W13" r:id="rId1"/>
    <hyperlink ref="W15" r:id="rId2"/>
    <hyperlink ref="W55" r:id="rId3" location="overlay-context=content/subsistemas-sig%3Fq%3Dcontent/subsistemas-sig"/>
    <hyperlink ref="W25" r:id="rId4"/>
    <hyperlink ref="W28" r:id="rId5"/>
    <hyperlink ref="W30" r:id="rId6"/>
    <hyperlink ref="W95" r:id="rId7"/>
    <hyperlink ref="W99" r:id="rId8" location="overlay-context="/>
  </hyperlinks>
  <printOptions horizontalCentered="1"/>
  <pageMargins left="0.39370078740157483" right="0.39370078740157483" top="0.39370078740157483" bottom="0.39370078740157483" header="0.31496062992125984" footer="0.31496062992125984"/>
  <pageSetup scale="35" orientation="landscape" r:id="rId9"/>
  <ignoredErrors>
    <ignoredError sqref="U99" formula="1"/>
  </ignoredErrors>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8"/>
  <sheetViews>
    <sheetView workbookViewId="0">
      <selection activeCell="A3" sqref="A3:C18"/>
    </sheetView>
  </sheetViews>
  <sheetFormatPr baseColWidth="10" defaultRowHeight="15" x14ac:dyDescent="0.25"/>
  <cols>
    <col min="1" max="1" width="33.28515625" customWidth="1"/>
    <col min="2" max="2" width="14" customWidth="1"/>
    <col min="3" max="3" width="23.85546875" customWidth="1"/>
  </cols>
  <sheetData>
    <row r="3" spans="1:3" ht="35.25" customHeight="1" x14ac:dyDescent="0.25">
      <c r="A3" s="78" t="s">
        <v>0</v>
      </c>
      <c r="B3" s="78" t="s">
        <v>260</v>
      </c>
      <c r="C3" s="78" t="s">
        <v>261</v>
      </c>
    </row>
    <row r="4" spans="1:3" x14ac:dyDescent="0.25">
      <c r="A4" s="85" t="s">
        <v>259</v>
      </c>
      <c r="B4" s="79">
        <v>7</v>
      </c>
      <c r="C4" s="80">
        <v>0.98570000000000002</v>
      </c>
    </row>
    <row r="5" spans="1:3" x14ac:dyDescent="0.25">
      <c r="A5" s="85" t="s">
        <v>255</v>
      </c>
      <c r="B5" s="79">
        <v>5</v>
      </c>
      <c r="C5" s="80">
        <v>0.95</v>
      </c>
    </row>
    <row r="6" spans="1:3" x14ac:dyDescent="0.25">
      <c r="A6" s="85" t="s">
        <v>254</v>
      </c>
      <c r="B6" s="79">
        <v>3</v>
      </c>
      <c r="C6" s="80">
        <v>0.91300000000000003</v>
      </c>
    </row>
    <row r="7" spans="1:3" ht="15.75" customHeight="1" x14ac:dyDescent="0.25">
      <c r="A7" s="85" t="s">
        <v>252</v>
      </c>
      <c r="B7" s="79">
        <v>10</v>
      </c>
      <c r="C7" s="80">
        <v>0.875</v>
      </c>
    </row>
    <row r="8" spans="1:3" x14ac:dyDescent="0.25">
      <c r="A8" s="85" t="s">
        <v>251</v>
      </c>
      <c r="B8" s="79">
        <v>3</v>
      </c>
      <c r="C8" s="80">
        <v>0.83330000000000004</v>
      </c>
    </row>
    <row r="9" spans="1:3" x14ac:dyDescent="0.25">
      <c r="A9" s="85" t="s">
        <v>253</v>
      </c>
      <c r="B9" s="79">
        <v>7</v>
      </c>
      <c r="C9" s="80">
        <v>0.81430000000000002</v>
      </c>
    </row>
    <row r="10" spans="1:3" x14ac:dyDescent="0.25">
      <c r="A10" s="85" t="s">
        <v>247</v>
      </c>
      <c r="B10" s="79">
        <v>5</v>
      </c>
      <c r="C10" s="80">
        <v>0.8</v>
      </c>
    </row>
    <row r="11" spans="1:3" x14ac:dyDescent="0.25">
      <c r="A11" s="85" t="s">
        <v>257</v>
      </c>
      <c r="B11" s="79">
        <v>16</v>
      </c>
      <c r="C11" s="80">
        <v>0.7923</v>
      </c>
    </row>
    <row r="12" spans="1:3" x14ac:dyDescent="0.25">
      <c r="A12" s="85" t="s">
        <v>256</v>
      </c>
      <c r="B12" s="79">
        <v>9</v>
      </c>
      <c r="C12" s="80">
        <v>0.77190000000000003</v>
      </c>
    </row>
    <row r="13" spans="1:3" x14ac:dyDescent="0.25">
      <c r="A13" s="85" t="s">
        <v>245</v>
      </c>
      <c r="B13" s="79">
        <v>9</v>
      </c>
      <c r="C13" s="80">
        <v>0.74070000000000003</v>
      </c>
    </row>
    <row r="14" spans="1:3" x14ac:dyDescent="0.25">
      <c r="A14" s="86" t="s">
        <v>248</v>
      </c>
      <c r="B14" s="81">
        <v>13</v>
      </c>
      <c r="C14" s="82">
        <v>0.69530000000000003</v>
      </c>
    </row>
    <row r="15" spans="1:3" x14ac:dyDescent="0.25">
      <c r="A15" s="86" t="s">
        <v>246</v>
      </c>
      <c r="B15" s="81">
        <v>9</v>
      </c>
      <c r="C15" s="82">
        <v>0.61860000000000004</v>
      </c>
    </row>
    <row r="16" spans="1:3" x14ac:dyDescent="0.25">
      <c r="A16" s="86" t="s">
        <v>250</v>
      </c>
      <c r="B16" s="81">
        <v>5</v>
      </c>
      <c r="C16" s="82">
        <v>0.6</v>
      </c>
    </row>
    <row r="17" spans="1:3" x14ac:dyDescent="0.25">
      <c r="A17" s="86" t="s">
        <v>258</v>
      </c>
      <c r="B17" s="81">
        <v>1</v>
      </c>
      <c r="C17" s="82">
        <v>0.5</v>
      </c>
    </row>
    <row r="18" spans="1:3" x14ac:dyDescent="0.25">
      <c r="A18" s="77" t="s">
        <v>263</v>
      </c>
      <c r="B18" s="83">
        <f>SUM(B4:B17)</f>
        <v>102</v>
      </c>
      <c r="C18" s="84">
        <v>0.77790000000000004</v>
      </c>
    </row>
  </sheetData>
  <sortState ref="A4:C18">
    <sortCondition descending="1" ref="C4"/>
  </sortState>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9"/>
  <sheetViews>
    <sheetView topLeftCell="A10" workbookViewId="0">
      <selection activeCell="A28" sqref="A28:B29"/>
    </sheetView>
  </sheetViews>
  <sheetFormatPr baseColWidth="10" defaultRowHeight="15" x14ac:dyDescent="0.25"/>
  <cols>
    <col min="1" max="1" width="30.85546875" customWidth="1"/>
    <col min="2" max="2" width="16.28515625" customWidth="1"/>
  </cols>
  <sheetData>
    <row r="2" spans="1:3" x14ac:dyDescent="0.25">
      <c r="A2" s="157" t="s">
        <v>249</v>
      </c>
      <c r="B2" s="157"/>
    </row>
    <row r="3" spans="1:3" x14ac:dyDescent="0.25">
      <c r="A3" s="75"/>
      <c r="B3" s="75"/>
    </row>
    <row r="4" spans="1:3" x14ac:dyDescent="0.25">
      <c r="A4" s="87" t="s">
        <v>264</v>
      </c>
      <c r="B4" s="87" t="s">
        <v>265</v>
      </c>
    </row>
    <row r="5" spans="1:3" ht="110.25" customHeight="1" x14ac:dyDescent="0.25">
      <c r="A5" s="70" t="s">
        <v>227</v>
      </c>
      <c r="B5" s="76">
        <v>0.3</v>
      </c>
    </row>
    <row r="6" spans="1:3" ht="44.25" customHeight="1" x14ac:dyDescent="0.25">
      <c r="A6" s="70" t="s">
        <v>69</v>
      </c>
      <c r="B6" s="76">
        <v>0.51</v>
      </c>
    </row>
    <row r="7" spans="1:3" ht="34.5" customHeight="1" x14ac:dyDescent="0.25">
      <c r="A7" s="70" t="s">
        <v>77</v>
      </c>
      <c r="B7" s="76">
        <v>0.27779999999999999</v>
      </c>
    </row>
    <row r="8" spans="1:3" ht="35.25" customHeight="1" x14ac:dyDescent="0.25">
      <c r="A8" s="70" t="s">
        <v>79</v>
      </c>
      <c r="B8" s="76">
        <v>0.27779999999999999</v>
      </c>
    </row>
    <row r="9" spans="1:3" x14ac:dyDescent="0.25">
      <c r="A9" s="68"/>
      <c r="B9" s="74"/>
    </row>
    <row r="10" spans="1:3" x14ac:dyDescent="0.25">
      <c r="A10" s="157" t="s">
        <v>35</v>
      </c>
      <c r="B10" s="157"/>
    </row>
    <row r="11" spans="1:3" x14ac:dyDescent="0.25">
      <c r="A11" s="87" t="s">
        <v>264</v>
      </c>
      <c r="B11" s="87" t="s">
        <v>265</v>
      </c>
    </row>
    <row r="12" spans="1:3" x14ac:dyDescent="0.25">
      <c r="A12" s="69" t="s">
        <v>53</v>
      </c>
      <c r="B12" s="88">
        <v>0</v>
      </c>
      <c r="C12" t="s">
        <v>262</v>
      </c>
    </row>
    <row r="13" spans="1:3" x14ac:dyDescent="0.25">
      <c r="A13" s="68"/>
      <c r="B13" s="74"/>
    </row>
    <row r="14" spans="1:3" x14ac:dyDescent="0.25">
      <c r="A14" s="68"/>
      <c r="B14" s="74"/>
    </row>
    <row r="15" spans="1:3" ht="18" customHeight="1" x14ac:dyDescent="0.25">
      <c r="A15" s="156" t="s">
        <v>81</v>
      </c>
      <c r="B15" s="156"/>
    </row>
    <row r="16" spans="1:3" x14ac:dyDescent="0.25">
      <c r="A16" s="87" t="s">
        <v>264</v>
      </c>
      <c r="B16" s="87" t="s">
        <v>265</v>
      </c>
    </row>
    <row r="17" spans="1:3" ht="30.75" customHeight="1" x14ac:dyDescent="0.25">
      <c r="A17" s="70" t="s">
        <v>85</v>
      </c>
      <c r="B17" s="88">
        <v>0</v>
      </c>
      <c r="C17" t="s">
        <v>262</v>
      </c>
    </row>
    <row r="18" spans="1:3" ht="54.75" customHeight="1" x14ac:dyDescent="0.25">
      <c r="A18" s="71" t="s">
        <v>87</v>
      </c>
      <c r="B18" s="88">
        <v>0.5</v>
      </c>
    </row>
    <row r="19" spans="1:3" x14ac:dyDescent="0.25">
      <c r="A19" s="68"/>
      <c r="B19" s="74"/>
    </row>
    <row r="20" spans="1:3" x14ac:dyDescent="0.25">
      <c r="A20" s="68"/>
      <c r="B20" s="74"/>
    </row>
    <row r="21" spans="1:3" x14ac:dyDescent="0.25">
      <c r="A21" s="68"/>
      <c r="B21" s="74"/>
    </row>
    <row r="22" spans="1:3" x14ac:dyDescent="0.25">
      <c r="A22" s="156" t="s">
        <v>144</v>
      </c>
      <c r="B22" s="156"/>
    </row>
    <row r="23" spans="1:3" x14ac:dyDescent="0.25">
      <c r="A23" s="87" t="s">
        <v>264</v>
      </c>
      <c r="B23" s="87" t="s">
        <v>265</v>
      </c>
    </row>
    <row r="24" spans="1:3" ht="25.5" x14ac:dyDescent="0.25">
      <c r="A24" s="72" t="s">
        <v>150</v>
      </c>
      <c r="B24" s="73">
        <v>0.53</v>
      </c>
    </row>
    <row r="27" spans="1:3" x14ac:dyDescent="0.25">
      <c r="A27" s="156" t="s">
        <v>193</v>
      </c>
      <c r="B27" s="156"/>
    </row>
    <row r="28" spans="1:3" x14ac:dyDescent="0.25">
      <c r="A28" s="87" t="s">
        <v>264</v>
      </c>
      <c r="B28" s="87" t="s">
        <v>265</v>
      </c>
    </row>
    <row r="29" spans="1:3" ht="38.25" x14ac:dyDescent="0.25">
      <c r="A29" s="72" t="s">
        <v>194</v>
      </c>
      <c r="B29" s="73">
        <v>0.5</v>
      </c>
    </row>
  </sheetData>
  <mergeCells count="5">
    <mergeCell ref="A15:B15"/>
    <mergeCell ref="A2:B2"/>
    <mergeCell ref="A22:B22"/>
    <mergeCell ref="A27:B27"/>
    <mergeCell ref="A10:B10"/>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Seg IV trimestre</vt:lpstr>
      <vt:lpstr>Hoja2</vt:lpstr>
      <vt:lpstr>Hoja3</vt:lpstr>
      <vt:lpstr>'Seg IV trimestre'!Área_de_impresión</vt:lpstr>
    </vt:vector>
  </TitlesOfParts>
  <Company>Istituto IDEP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cortiz</dc:creator>
  <cp:lastModifiedBy>Olga Lucía Sánchez Mendieta</cp:lastModifiedBy>
  <cp:lastPrinted>2017-12-27T16:31:53Z</cp:lastPrinted>
  <dcterms:created xsi:type="dcterms:W3CDTF">2017-04-18T13:47:27Z</dcterms:created>
  <dcterms:modified xsi:type="dcterms:W3CDTF">2018-01-23T19:13:37Z</dcterms:modified>
</cp:coreProperties>
</file>